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drew\Desktop\"/>
    </mc:Choice>
  </mc:AlternateContent>
  <bookViews>
    <workbookView xWindow="12420" yWindow="-12" windowWidth="11316" windowHeight="9972" tabRatio="357"/>
  </bookViews>
  <sheets>
    <sheet name="Input-31 oxygen" sheetId="1" r:id="rId1"/>
  </sheets>
  <definedNames>
    <definedName name="_xlnm.Print_Area" localSheetId="0">'Input-31 oxygen'!$A$16:$AH$72</definedName>
  </definedNames>
  <calcPr calcId="162913" iterate="1" iterateCount="50"/>
</workbook>
</file>

<file path=xl/calcChain.xml><?xml version="1.0" encoding="utf-8"?>
<calcChain xmlns="http://schemas.openxmlformats.org/spreadsheetml/2006/main">
  <c r="CZ66" i="1" l="1"/>
  <c r="CY66" i="1"/>
  <c r="CW66" i="1"/>
  <c r="CU66" i="1"/>
  <c r="CT66" i="1"/>
  <c r="CS66" i="1"/>
  <c r="CR66" i="1"/>
  <c r="CQ66" i="1"/>
  <c r="CP66" i="1"/>
  <c r="CO66" i="1"/>
  <c r="CL66" i="1"/>
  <c r="CG66" i="1"/>
  <c r="CD66" i="1"/>
  <c r="CC66" i="1"/>
  <c r="CB66" i="1"/>
  <c r="CA66" i="1"/>
  <c r="BZ66" i="1"/>
  <c r="BY66" i="1"/>
  <c r="BX66" i="1"/>
  <c r="BW66" i="1"/>
  <c r="BV66" i="1"/>
  <c r="BU66" i="1"/>
  <c r="BT66" i="1"/>
  <c r="BS66" i="1"/>
  <c r="BR66" i="1"/>
  <c r="BP66" i="1"/>
  <c r="BO66" i="1"/>
  <c r="BN66" i="1"/>
  <c r="BM66" i="1"/>
  <c r="BL66" i="1"/>
  <c r="BK66" i="1"/>
  <c r="BJ66" i="1"/>
  <c r="BG66" i="1"/>
  <c r="BF66" i="1"/>
  <c r="BE66" i="1"/>
  <c r="BD66" i="1"/>
  <c r="BC66" i="1"/>
  <c r="BB66" i="1"/>
  <c r="BA66" i="1"/>
  <c r="AZ66" i="1"/>
  <c r="AY66" i="1"/>
  <c r="AX66" i="1"/>
  <c r="AW66" i="1"/>
  <c r="AV66" i="1"/>
  <c r="AU66" i="1"/>
  <c r="AT66" i="1"/>
  <c r="AS66" i="1"/>
  <c r="AR66" i="1"/>
  <c r="AQ66" i="1"/>
  <c r="AP66" i="1"/>
  <c r="AO66" i="1"/>
  <c r="AM66" i="1"/>
  <c r="AL66" i="1"/>
  <c r="AK66" i="1"/>
  <c r="AJ66" i="1"/>
  <c r="AI66" i="1"/>
  <c r="AH66" i="1"/>
  <c r="AG66" i="1"/>
  <c r="AF66" i="1"/>
  <c r="AE66" i="1"/>
  <c r="AC66" i="1"/>
  <c r="AB66" i="1"/>
  <c r="AA66" i="1"/>
  <c r="Y66" i="1"/>
  <c r="V66" i="1"/>
  <c r="U66" i="1"/>
  <c r="T66" i="1"/>
  <c r="S66" i="1"/>
  <c r="Q66" i="1"/>
  <c r="P66" i="1"/>
  <c r="O66" i="1"/>
  <c r="M66" i="1"/>
  <c r="K66" i="1"/>
  <c r="H66" i="1"/>
  <c r="G66" i="1"/>
  <c r="F66" i="1"/>
  <c r="D66" i="1"/>
  <c r="C66" i="1"/>
  <c r="B66" i="1"/>
  <c r="D21" i="1"/>
  <c r="DA100" i="1"/>
  <c r="CZ100" i="1"/>
  <c r="CY100" i="1"/>
  <c r="CX100" i="1"/>
  <c r="CW100" i="1"/>
  <c r="CV100" i="1"/>
  <c r="CU100" i="1"/>
  <c r="CT100" i="1"/>
  <c r="CS100" i="1"/>
  <c r="CR100" i="1"/>
  <c r="CQ100" i="1"/>
  <c r="CP100" i="1"/>
  <c r="CO100" i="1"/>
  <c r="CN100" i="1"/>
  <c r="CM100" i="1"/>
  <c r="CL100" i="1"/>
  <c r="CK100" i="1"/>
  <c r="CJ100" i="1"/>
  <c r="CI100" i="1"/>
  <c r="CH100" i="1"/>
  <c r="CG100" i="1"/>
  <c r="CF100" i="1"/>
  <c r="CE100" i="1"/>
  <c r="CD100" i="1"/>
  <c r="CC100" i="1"/>
  <c r="CB100" i="1"/>
  <c r="CA100" i="1"/>
  <c r="BZ100" i="1"/>
  <c r="BY100" i="1"/>
  <c r="BX100" i="1"/>
  <c r="BW100" i="1"/>
  <c r="BV100" i="1"/>
  <c r="BU100" i="1"/>
  <c r="BT100" i="1"/>
  <c r="BS100" i="1"/>
  <c r="BR100" i="1"/>
  <c r="BQ100" i="1"/>
  <c r="BP100" i="1"/>
  <c r="BO100" i="1"/>
  <c r="BN100" i="1"/>
  <c r="BM100" i="1"/>
  <c r="BL100" i="1"/>
  <c r="BK100" i="1"/>
  <c r="BJ100" i="1"/>
  <c r="BI100" i="1"/>
  <c r="BH100" i="1"/>
  <c r="BG100" i="1"/>
  <c r="BF100" i="1"/>
  <c r="BE100" i="1"/>
  <c r="BD100" i="1"/>
  <c r="BC100" i="1"/>
  <c r="BB100" i="1"/>
  <c r="BA100" i="1"/>
  <c r="AZ100" i="1"/>
  <c r="AY100" i="1"/>
  <c r="AX100" i="1"/>
  <c r="AW100" i="1"/>
  <c r="AV100" i="1"/>
  <c r="AU100" i="1"/>
  <c r="AT100" i="1"/>
  <c r="AS100" i="1"/>
  <c r="AR100" i="1"/>
  <c r="AQ100" i="1"/>
  <c r="AP100" i="1"/>
  <c r="AO100" i="1"/>
  <c r="AN100" i="1"/>
  <c r="AM100" i="1"/>
  <c r="AL100" i="1"/>
  <c r="AK100" i="1"/>
  <c r="AJ100" i="1"/>
  <c r="AI100" i="1"/>
  <c r="AH100" i="1"/>
  <c r="AG100" i="1"/>
  <c r="AF100" i="1"/>
  <c r="AE100" i="1"/>
  <c r="AD100" i="1"/>
  <c r="AC100" i="1"/>
  <c r="AB100" i="1"/>
  <c r="AA100" i="1"/>
  <c r="Z100" i="1"/>
  <c r="Y100" i="1"/>
  <c r="X100" i="1"/>
  <c r="W100" i="1"/>
  <c r="V100" i="1"/>
  <c r="U100" i="1"/>
  <c r="T100" i="1"/>
  <c r="S100" i="1"/>
  <c r="R100" i="1"/>
  <c r="Q100" i="1"/>
  <c r="P100" i="1"/>
  <c r="O100" i="1"/>
  <c r="N100" i="1"/>
  <c r="M100" i="1"/>
  <c r="L100" i="1"/>
  <c r="K100" i="1"/>
  <c r="J100" i="1"/>
  <c r="I100" i="1"/>
  <c r="H100" i="1"/>
  <c r="G100" i="1"/>
  <c r="F100" i="1"/>
  <c r="E100" i="1"/>
  <c r="D100" i="1"/>
  <c r="C100" i="1"/>
  <c r="B100" i="1"/>
  <c r="DA21" i="1"/>
  <c r="CZ21" i="1"/>
  <c r="CY21" i="1"/>
  <c r="CX21" i="1"/>
  <c r="CX18" i="1"/>
  <c r="CW21" i="1"/>
  <c r="CV21" i="1"/>
  <c r="CV22" i="1" s="1"/>
  <c r="CV27" i="1"/>
  <c r="CU21" i="1"/>
  <c r="CT21" i="1"/>
  <c r="CT22" i="1" s="1"/>
  <c r="CS21" i="1"/>
  <c r="CR21" i="1"/>
  <c r="CQ21" i="1"/>
  <c r="CP21" i="1"/>
  <c r="CP22" i="1"/>
  <c r="CO21" i="1"/>
  <c r="CN21" i="1"/>
  <c r="CM21" i="1"/>
  <c r="CL21" i="1"/>
  <c r="CL22" i="1"/>
  <c r="CK21" i="1"/>
  <c r="CJ21" i="1"/>
  <c r="CI21" i="1"/>
  <c r="CH21" i="1"/>
  <c r="CG21" i="1"/>
  <c r="CF21" i="1"/>
  <c r="CE21" i="1"/>
  <c r="CD21" i="1"/>
  <c r="CC21" i="1"/>
  <c r="CB21" i="1"/>
  <c r="CB22" i="1"/>
  <c r="CB23" i="1"/>
  <c r="CA21" i="1"/>
  <c r="BZ21" i="1"/>
  <c r="BY21" i="1"/>
  <c r="BX21" i="1"/>
  <c r="BX18" i="1" s="1"/>
  <c r="BW21" i="1"/>
  <c r="BV21" i="1"/>
  <c r="BV22" i="1"/>
  <c r="BU21" i="1"/>
  <c r="BU22" i="1" s="1"/>
  <c r="BT21" i="1"/>
  <c r="BS21" i="1"/>
  <c r="BR21" i="1"/>
  <c r="BR22" i="1" s="1"/>
  <c r="BQ21" i="1"/>
  <c r="BP21" i="1"/>
  <c r="BP22" i="1"/>
  <c r="BO21" i="1"/>
  <c r="BN21" i="1"/>
  <c r="BN18" i="1" s="1"/>
  <c r="BM21" i="1"/>
  <c r="BM18" i="1" s="1"/>
  <c r="BL21" i="1"/>
  <c r="BL18" i="1" s="1"/>
  <c r="BK21" i="1"/>
  <c r="BJ21" i="1"/>
  <c r="BJ22" i="1" s="1"/>
  <c r="BJ27" i="1"/>
  <c r="BJ91" i="1"/>
  <c r="BI21" i="1"/>
  <c r="BI22" i="1" s="1"/>
  <c r="BH21" i="1"/>
  <c r="BG21" i="1"/>
  <c r="BG22" i="1"/>
  <c r="BF21" i="1"/>
  <c r="BF22" i="1" s="1"/>
  <c r="BE21" i="1"/>
  <c r="BE22" i="1" s="1"/>
  <c r="BD21" i="1"/>
  <c r="BD22" i="1"/>
  <c r="BD79" i="1"/>
  <c r="BD80" i="1" s="1"/>
  <c r="BC21" i="1"/>
  <c r="BC22" i="1"/>
  <c r="BC79" i="1"/>
  <c r="BC80" i="1" s="1"/>
  <c r="BB21" i="1"/>
  <c r="BA21" i="1"/>
  <c r="AZ21" i="1"/>
  <c r="AZ22" i="1" s="1"/>
  <c r="AY21" i="1"/>
  <c r="AX21" i="1"/>
  <c r="AX22" i="1"/>
  <c r="AW21" i="1"/>
  <c r="AV21" i="1"/>
  <c r="AU21" i="1"/>
  <c r="AT21" i="1"/>
  <c r="AS21" i="1"/>
  <c r="AR21" i="1"/>
  <c r="AR22" i="1"/>
  <c r="AR79" i="1"/>
  <c r="AR80" i="1" s="1"/>
  <c r="AQ21" i="1"/>
  <c r="AP21" i="1"/>
  <c r="AO21" i="1"/>
  <c r="AN21" i="1"/>
  <c r="AN18" i="1" s="1"/>
  <c r="AM21" i="1"/>
  <c r="AL21" i="1"/>
  <c r="AL18" i="1" s="1"/>
  <c r="AK21" i="1"/>
  <c r="AJ21" i="1"/>
  <c r="AJ22" i="1"/>
  <c r="AJ23" i="1" s="1"/>
  <c r="AI21" i="1"/>
  <c r="AH21" i="1"/>
  <c r="AH22" i="1"/>
  <c r="AH27" i="1" s="1"/>
  <c r="AG21" i="1"/>
  <c r="AF21" i="1"/>
  <c r="AF18" i="1"/>
  <c r="AE21" i="1"/>
  <c r="AD21" i="1"/>
  <c r="AC21" i="1"/>
  <c r="AB21" i="1"/>
  <c r="AB22" i="1" s="1"/>
  <c r="AA21" i="1"/>
  <c r="Z21" i="1"/>
  <c r="Y21" i="1"/>
  <c r="X21" i="1"/>
  <c r="X18" i="1" s="1"/>
  <c r="W21" i="1"/>
  <c r="V21" i="1"/>
  <c r="V18" i="1" s="1"/>
  <c r="U21" i="1"/>
  <c r="T21" i="1"/>
  <c r="T22" i="1"/>
  <c r="S21" i="1"/>
  <c r="S22" i="1" s="1"/>
  <c r="R21" i="1"/>
  <c r="R22" i="1" s="1"/>
  <c r="Q21" i="1"/>
  <c r="P21" i="1"/>
  <c r="P22" i="1" s="1"/>
  <c r="O21" i="1"/>
  <c r="O18" i="1"/>
  <c r="N21" i="1"/>
  <c r="M21" i="1"/>
  <c r="L21" i="1"/>
  <c r="L18" i="1"/>
  <c r="K21" i="1"/>
  <c r="J21" i="1"/>
  <c r="J22" i="1" s="1"/>
  <c r="I21" i="1"/>
  <c r="H21" i="1"/>
  <c r="H22" i="1" s="1"/>
  <c r="G21" i="1"/>
  <c r="F21" i="1"/>
  <c r="F22" i="1" s="1"/>
  <c r="E21" i="1"/>
  <c r="D18" i="1"/>
  <c r="C21" i="1"/>
  <c r="C22" i="1" s="1"/>
  <c r="B21" i="1"/>
  <c r="B22" i="1" s="1"/>
  <c r="B27" i="1" s="1"/>
  <c r="B33" i="1" s="1"/>
  <c r="CY86" i="1"/>
  <c r="CK85" i="1"/>
  <c r="AB86" i="1"/>
  <c r="Z86" i="1"/>
  <c r="X86" i="1"/>
  <c r="V86" i="1"/>
  <c r="S86" i="1"/>
  <c r="R86" i="1"/>
  <c r="O86" i="1"/>
  <c r="J86" i="1"/>
  <c r="I86" i="1"/>
  <c r="H86" i="1"/>
  <c r="E86" i="1"/>
  <c r="D86" i="1"/>
  <c r="D85" i="1"/>
  <c r="H85" i="1"/>
  <c r="J85" i="1"/>
  <c r="O85" i="1"/>
  <c r="R85" i="1"/>
  <c r="V85" i="1"/>
  <c r="X85" i="1"/>
  <c r="AB85" i="1"/>
  <c r="S85" i="1"/>
  <c r="BL85" i="1"/>
  <c r="BO86" i="1"/>
  <c r="BL86" i="1"/>
  <c r="BM85" i="1"/>
  <c r="BP85" i="1"/>
  <c r="BP86" i="1"/>
  <c r="BT85" i="1"/>
  <c r="CY85" i="1"/>
  <c r="AW93" i="1"/>
  <c r="N86" i="1"/>
  <c r="N85" i="1"/>
  <c r="W86" i="1"/>
  <c r="W85" i="1"/>
  <c r="BM86" i="1"/>
  <c r="AW94" i="1"/>
  <c r="E85" i="1"/>
  <c r="AB93" i="1"/>
  <c r="AB94" i="1" s="1"/>
  <c r="Z85" i="1"/>
  <c r="I85" i="1"/>
  <c r="BJ93" i="1"/>
  <c r="P86" i="1"/>
  <c r="P85" i="1"/>
  <c r="AB97" i="1"/>
  <c r="CK86" i="1"/>
  <c r="BO85" i="1"/>
  <c r="BJ94" i="1"/>
  <c r="BB18" i="1"/>
  <c r="AB81" i="1"/>
  <c r="BB60" i="1"/>
  <c r="AP93" i="1"/>
  <c r="AV60" i="1"/>
  <c r="AV74" i="1"/>
  <c r="AV108" i="1" s="1"/>
  <c r="CL85" i="1"/>
  <c r="CL86" i="1"/>
  <c r="CN85" i="1"/>
  <c r="CN86" i="1"/>
  <c r="CG86" i="1"/>
  <c r="CG85" i="1"/>
  <c r="CH86" i="1"/>
  <c r="CH85" i="1"/>
  <c r="CJ86" i="1"/>
  <c r="CJ85" i="1"/>
  <c r="N97" i="1"/>
  <c r="BJ60" i="1"/>
  <c r="BJ95" i="1"/>
  <c r="AV94" i="1"/>
  <c r="AV93" i="1"/>
  <c r="BA94" i="1"/>
  <c r="BA93" i="1"/>
  <c r="AW95" i="1"/>
  <c r="BG93" i="1"/>
  <c r="BG94" i="1"/>
  <c r="AB60" i="1"/>
  <c r="AB74" i="1"/>
  <c r="AB108" i="1"/>
  <c r="AP94" i="1"/>
  <c r="E18" i="1"/>
  <c r="AQ95" i="1"/>
  <c r="AQ60" i="1"/>
  <c r="CO18" i="1"/>
  <c r="CP95" i="1"/>
  <c r="AB95" i="1"/>
  <c r="AB18" i="1"/>
  <c r="O95" i="1"/>
  <c r="BO95" i="1"/>
  <c r="BO60" i="1"/>
  <c r="BO61" i="1"/>
  <c r="AV95" i="1"/>
  <c r="AK18" i="1"/>
  <c r="BG18" i="1"/>
  <c r="AQ94" i="1"/>
  <c r="AQ93" i="1"/>
  <c r="AM95" i="1"/>
  <c r="AW60" i="1"/>
  <c r="BF18" i="1"/>
  <c r="AV22" i="1"/>
  <c r="BA95" i="1"/>
  <c r="BB22" i="1"/>
  <c r="BB27" i="1"/>
  <c r="S97" i="1"/>
  <c r="CK97" i="1"/>
  <c r="BG95" i="1"/>
  <c r="AX95" i="1"/>
  <c r="BB95" i="1"/>
  <c r="BB94" i="1"/>
  <c r="BB93" i="1"/>
  <c r="BF94" i="1"/>
  <c r="BF93" i="1"/>
  <c r="BA60" i="1"/>
  <c r="AB83" i="1"/>
  <c r="AB84" i="1"/>
  <c r="BJ18" i="1"/>
  <c r="BL95" i="1"/>
  <c r="BI95" i="1"/>
  <c r="BE95" i="1"/>
  <c r="BI94" i="1"/>
  <c r="BI93" i="1"/>
  <c r="BE93" i="1"/>
  <c r="BE94" i="1"/>
  <c r="BE60" i="1"/>
  <c r="BE61" i="1"/>
  <c r="CN97" i="1"/>
  <c r="CK81" i="1"/>
  <c r="CK82" i="1" s="1"/>
  <c r="CK83" i="1"/>
  <c r="CK84" i="1"/>
  <c r="CK93" i="1"/>
  <c r="CK94" i="1" s="1"/>
  <c r="CK18" i="1"/>
  <c r="CK95" i="1"/>
  <c r="H95" i="1"/>
  <c r="AR95" i="1"/>
  <c r="BM60" i="1"/>
  <c r="BM74" i="1"/>
  <c r="BL60" i="1"/>
  <c r="BL93" i="1"/>
  <c r="BL94" i="1"/>
  <c r="AU93" i="1"/>
  <c r="AU94" i="1" s="1"/>
  <c r="AU60" i="1"/>
  <c r="AU61" i="1"/>
  <c r="AU95" i="1"/>
  <c r="AM93" i="1"/>
  <c r="AM94" i="1" s="1"/>
  <c r="AT95" i="1"/>
  <c r="H93" i="1"/>
  <c r="H94" i="1" s="1"/>
  <c r="O60" i="1"/>
  <c r="O74" i="1"/>
  <c r="O75" i="1"/>
  <c r="O93" i="1"/>
  <c r="O94" i="1" s="1"/>
  <c r="N60" i="1"/>
  <c r="N61" i="1"/>
  <c r="N95" i="1"/>
  <c r="N18" i="1"/>
  <c r="S60" i="1"/>
  <c r="S74" i="1"/>
  <c r="S75" i="1" s="1"/>
  <c r="S93" i="1"/>
  <c r="S94" i="1"/>
  <c r="X60" i="1"/>
  <c r="X61" i="1" s="1"/>
  <c r="X83" i="1"/>
  <c r="X84" i="1"/>
  <c r="X81" i="1"/>
  <c r="X82" i="1" s="1"/>
  <c r="X95" i="1"/>
  <c r="BT95" i="1"/>
  <c r="BT93" i="1"/>
  <c r="BT94" i="1"/>
  <c r="BT81" i="1"/>
  <c r="BT83" i="1"/>
  <c r="BT84" i="1"/>
  <c r="BU95" i="1"/>
  <c r="BU93" i="1"/>
  <c r="BU94" i="1" s="1"/>
  <c r="BV95" i="1"/>
  <c r="BV60" i="1"/>
  <c r="BV61" i="1" s="1"/>
  <c r="AL95" i="1"/>
  <c r="BM95" i="1"/>
  <c r="BM93" i="1"/>
  <c r="BM94" i="1" s="1"/>
  <c r="BM83" i="1"/>
  <c r="BM84" i="1"/>
  <c r="BM81" i="1"/>
  <c r="BM97" i="1"/>
  <c r="BM82" i="1"/>
  <c r="BL81" i="1"/>
  <c r="BL97" i="1"/>
  <c r="BL82" i="1"/>
  <c r="BL83" i="1"/>
  <c r="BL84" i="1"/>
  <c r="AU22" i="1"/>
  <c r="AU27" i="1" s="1"/>
  <c r="AM60" i="1"/>
  <c r="AL60" i="1"/>
  <c r="AL74" i="1" s="1"/>
  <c r="AL123" i="1" s="1"/>
  <c r="AT94" i="1"/>
  <c r="AT93" i="1"/>
  <c r="AT60" i="1"/>
  <c r="BO97" i="1"/>
  <c r="BO81" i="1"/>
  <c r="BO83" i="1"/>
  <c r="BO84" i="1" s="1"/>
  <c r="H60" i="1"/>
  <c r="H61" i="1"/>
  <c r="AK95" i="1"/>
  <c r="AK93" i="1"/>
  <c r="AK94" i="1"/>
  <c r="AK60" i="1"/>
  <c r="AK61" i="1"/>
  <c r="AR60" i="1"/>
  <c r="O81" i="1"/>
  <c r="O83" i="1"/>
  <c r="O84" i="1"/>
  <c r="O97" i="1"/>
  <c r="N81" i="1"/>
  <c r="N83" i="1"/>
  <c r="N84" i="1"/>
  <c r="N93" i="1"/>
  <c r="N94" i="1" s="1"/>
  <c r="S95" i="1"/>
  <c r="S83" i="1"/>
  <c r="S84" i="1" s="1"/>
  <c r="S81" i="1"/>
  <c r="X97" i="1"/>
  <c r="X93" i="1"/>
  <c r="X94" i="1" s="1"/>
  <c r="BT97" i="1"/>
  <c r="BT60" i="1"/>
  <c r="BU60" i="1"/>
  <c r="BU61" i="1" s="1"/>
  <c r="BV93" i="1"/>
  <c r="BV94" i="1"/>
  <c r="BV18" i="1"/>
  <c r="AL94" i="1"/>
  <c r="BO93" i="1"/>
  <c r="BO94" i="1"/>
  <c r="CQ93" i="1"/>
  <c r="CQ94" i="1" s="1"/>
  <c r="CQ60" i="1"/>
  <c r="CQ74" i="1"/>
  <c r="CQ123" i="1" s="1"/>
  <c r="CQ126" i="1" s="1"/>
  <c r="CQ95" i="1"/>
  <c r="CO60" i="1"/>
  <c r="CO95" i="1"/>
  <c r="CP93" i="1"/>
  <c r="CP94" i="1"/>
  <c r="CP60" i="1"/>
  <c r="CO93" i="1"/>
  <c r="CO94" i="1" s="1"/>
  <c r="BC93" i="1"/>
  <c r="BC94" i="1"/>
  <c r="AS94" i="1"/>
  <c r="AS93" i="1"/>
  <c r="AL93" i="1"/>
  <c r="AP95" i="1"/>
  <c r="AX94" i="1"/>
  <c r="AX93" i="1"/>
  <c r="BF95" i="1"/>
  <c r="AR93" i="1"/>
  <c r="AR94" i="1"/>
  <c r="BC95" i="1"/>
  <c r="BF60" i="1"/>
  <c r="BO22" i="1"/>
  <c r="BO27" i="1" s="1"/>
  <c r="BO92" i="1" s="1"/>
  <c r="AX60" i="1"/>
  <c r="AX74" i="1"/>
  <c r="AX123" i="1" s="1"/>
  <c r="BO18" i="1"/>
  <c r="BG60" i="1"/>
  <c r="S18" i="1"/>
  <c r="CN60" i="1"/>
  <c r="BI18" i="1"/>
  <c r="AX18" i="1"/>
  <c r="AW22" i="1"/>
  <c r="AW27" i="1" s="1"/>
  <c r="AW91" i="1" s="1"/>
  <c r="AM18" i="1"/>
  <c r="H18" i="1"/>
  <c r="H97" i="1"/>
  <c r="BI60" i="1"/>
  <c r="H83" i="1"/>
  <c r="H84" i="1"/>
  <c r="H81" i="1"/>
  <c r="CN93" i="1"/>
  <c r="CN94" i="1"/>
  <c r="CN81" i="1"/>
  <c r="CN95" i="1"/>
  <c r="CN83" i="1"/>
  <c r="CN84" i="1"/>
  <c r="CK22" i="1"/>
  <c r="CK79" i="1" s="1"/>
  <c r="CK80" i="1" s="1"/>
  <c r="CK60" i="1"/>
  <c r="AS60" i="1"/>
  <c r="AS74" i="1" s="1"/>
  <c r="AS95" i="1"/>
  <c r="O22" i="1"/>
  <c r="O23" i="1"/>
  <c r="BH18" i="1"/>
  <c r="BH60" i="1"/>
  <c r="BH94" i="1"/>
  <c r="BH93" i="1"/>
  <c r="BD95" i="1"/>
  <c r="AZ93" i="1"/>
  <c r="AZ94" i="1"/>
  <c r="BM22" i="1"/>
  <c r="BM79" i="1" s="1"/>
  <c r="BM80" i="1" s="1"/>
  <c r="BU18" i="1"/>
  <c r="AK22" i="1"/>
  <c r="AY93" i="1"/>
  <c r="AY94" i="1"/>
  <c r="AY95" i="1"/>
  <c r="AY60" i="1"/>
  <c r="BH95" i="1"/>
  <c r="BD60" i="1"/>
  <c r="BD74" i="1"/>
  <c r="BD93" i="1"/>
  <c r="BD94" i="1"/>
  <c r="AZ95" i="1"/>
  <c r="AZ18" i="1"/>
  <c r="AZ60" i="1"/>
  <c r="AU18" i="1"/>
  <c r="BK60" i="1"/>
  <c r="BK93" i="1"/>
  <c r="BK94" i="1"/>
  <c r="BK22" i="1"/>
  <c r="BK95" i="1"/>
  <c r="AP60" i="1"/>
  <c r="BD18" i="1"/>
  <c r="CQ22" i="1"/>
  <c r="CQ27" i="1" s="1"/>
  <c r="CQ91" i="1" s="1"/>
  <c r="CQ18" i="1"/>
  <c r="BC60" i="1"/>
  <c r="BC61" i="1" s="1"/>
  <c r="BC18" i="1"/>
  <c r="CN18" i="1"/>
  <c r="CN22" i="1"/>
  <c r="CN27" i="1" s="1"/>
  <c r="BK18" i="1"/>
  <c r="BH22" i="1"/>
  <c r="BH27" i="1" s="1"/>
  <c r="AV81" i="1"/>
  <c r="AV86" i="1"/>
  <c r="AV85" i="1"/>
  <c r="BE85" i="1"/>
  <c r="BE86" i="1"/>
  <c r="AQ86" i="1"/>
  <c r="AM85" i="1"/>
  <c r="BA85" i="1"/>
  <c r="BJ86" i="1"/>
  <c r="BJ85" i="1"/>
  <c r="BJ81" i="1"/>
  <c r="AQ81" i="1"/>
  <c r="AQ99" i="1" s="1"/>
  <c r="AQ85" i="1"/>
  <c r="BB97" i="1"/>
  <c r="BB85" i="1"/>
  <c r="BB86" i="1"/>
  <c r="AV97" i="1"/>
  <c r="AV82" i="1"/>
  <c r="AV84" i="1"/>
  <c r="AV83" i="1"/>
  <c r="BE97" i="1"/>
  <c r="BE84" i="1"/>
  <c r="BE83" i="1"/>
  <c r="BE82" i="1"/>
  <c r="BE81" i="1"/>
  <c r="BI85" i="1"/>
  <c r="AQ84" i="1"/>
  <c r="AQ83" i="1"/>
  <c r="AQ82" i="1"/>
  <c r="AQ97" i="1"/>
  <c r="AL97" i="1"/>
  <c r="CQ86" i="1"/>
  <c r="CQ82" i="1"/>
  <c r="CQ85" i="1"/>
  <c r="CQ81" i="1"/>
  <c r="BU86" i="1"/>
  <c r="BG86" i="1"/>
  <c r="BG85" i="1"/>
  <c r="BJ84" i="1"/>
  <c r="BJ83" i="1"/>
  <c r="BJ97" i="1"/>
  <c r="BJ82" i="1"/>
  <c r="BU85" i="1"/>
  <c r="AL84" i="1"/>
  <c r="BU97" i="1"/>
  <c r="BU84" i="1"/>
  <c r="BU83" i="1"/>
  <c r="BU82" i="1"/>
  <c r="BU81" i="1"/>
  <c r="CQ84" i="1"/>
  <c r="BG97" i="1"/>
  <c r="BG84" i="1"/>
  <c r="BG83" i="1"/>
  <c r="BG82" i="1"/>
  <c r="BG81" i="1"/>
  <c r="BG99" i="1" s="1"/>
  <c r="BY85" i="1"/>
  <c r="BY86" i="1"/>
  <c r="CB85" i="1"/>
  <c r="CB86" i="1"/>
  <c r="CC85" i="1"/>
  <c r="CC86" i="1"/>
  <c r="CD85" i="1"/>
  <c r="CE85" i="1"/>
  <c r="CE86" i="1"/>
  <c r="CD86" i="1"/>
  <c r="CH81" i="1"/>
  <c r="CH95" i="1"/>
  <c r="CH93" i="1"/>
  <c r="CH94" i="1"/>
  <c r="CH60" i="1"/>
  <c r="CT85" i="1"/>
  <c r="CT60" i="1"/>
  <c r="CT94" i="1"/>
  <c r="CT93" i="1"/>
  <c r="CT95" i="1"/>
  <c r="CT18" i="1"/>
  <c r="CR18" i="1"/>
  <c r="CU18" i="1"/>
  <c r="CV95" i="1"/>
  <c r="CV93" i="1"/>
  <c r="CV94" i="1"/>
  <c r="CV18" i="1"/>
  <c r="CV60" i="1"/>
  <c r="CV61" i="1"/>
  <c r="CW18" i="1"/>
  <c r="CX85" i="1"/>
  <c r="CX86" i="1"/>
  <c r="CY60" i="1"/>
  <c r="CY74" i="1"/>
  <c r="CY93" i="1"/>
  <c r="CY94" i="1" s="1"/>
  <c r="CY22" i="1"/>
  <c r="CY27" i="1"/>
  <c r="CY91" i="1" s="1"/>
  <c r="CY18" i="1"/>
  <c r="CY95" i="1"/>
  <c r="CZ18" i="1"/>
  <c r="B95" i="1"/>
  <c r="C95" i="1"/>
  <c r="D95" i="1"/>
  <c r="F95" i="1"/>
  <c r="G95" i="1"/>
  <c r="I95" i="1"/>
  <c r="J95" i="1"/>
  <c r="K95" i="1"/>
  <c r="L95" i="1"/>
  <c r="M95" i="1"/>
  <c r="P95" i="1"/>
  <c r="Q95" i="1"/>
  <c r="R95" i="1"/>
  <c r="T95" i="1"/>
  <c r="U95" i="1"/>
  <c r="V95" i="1"/>
  <c r="W95" i="1"/>
  <c r="Y95" i="1"/>
  <c r="Z95" i="1"/>
  <c r="AA95" i="1"/>
  <c r="AC95" i="1"/>
  <c r="AD95" i="1"/>
  <c r="AE95" i="1"/>
  <c r="AF95" i="1"/>
  <c r="AG95" i="1"/>
  <c r="AH95" i="1"/>
  <c r="AI95" i="1"/>
  <c r="AJ95" i="1"/>
  <c r="AJ99" i="1" s="1"/>
  <c r="AN95" i="1"/>
  <c r="AO95" i="1"/>
  <c r="BN95" i="1"/>
  <c r="BP95" i="1"/>
  <c r="BQ95" i="1"/>
  <c r="BR95" i="1"/>
  <c r="BS95" i="1"/>
  <c r="BW95" i="1"/>
  <c r="BX95" i="1"/>
  <c r="BY95" i="1"/>
  <c r="BZ95" i="1"/>
  <c r="CA95" i="1"/>
  <c r="CB95" i="1"/>
  <c r="CC95" i="1"/>
  <c r="CD95" i="1"/>
  <c r="CE95" i="1"/>
  <c r="CF95" i="1"/>
  <c r="CG95" i="1"/>
  <c r="CI95" i="1"/>
  <c r="CJ95" i="1"/>
  <c r="CJ99" i="1" s="1"/>
  <c r="CL95" i="1"/>
  <c r="CM95" i="1"/>
  <c r="CR95" i="1"/>
  <c r="CS95" i="1"/>
  <c r="CU95" i="1"/>
  <c r="CW95" i="1"/>
  <c r="CX95" i="1"/>
  <c r="CZ95" i="1"/>
  <c r="DA95" i="1"/>
  <c r="DA93" i="1"/>
  <c r="DA94" i="1"/>
  <c r="DA22" i="1"/>
  <c r="DA60" i="1"/>
  <c r="B18" i="1"/>
  <c r="C18" i="1"/>
  <c r="F18" i="1"/>
  <c r="I18" i="1"/>
  <c r="J18" i="1"/>
  <c r="K18" i="1"/>
  <c r="R18" i="1"/>
  <c r="T18" i="1"/>
  <c r="W18" i="1"/>
  <c r="Y18" i="1"/>
  <c r="AA18" i="1"/>
  <c r="AE18" i="1"/>
  <c r="AG18" i="1"/>
  <c r="AH18" i="1"/>
  <c r="AI18" i="1"/>
  <c r="BP18" i="1"/>
  <c r="BR18" i="1"/>
  <c r="BY18" i="1"/>
  <c r="BZ18" i="1"/>
  <c r="CA18" i="1"/>
  <c r="CD18" i="1"/>
  <c r="CF18" i="1"/>
  <c r="CJ18" i="1"/>
  <c r="CL18" i="1"/>
  <c r="CM18" i="1"/>
  <c r="CS18" i="1"/>
  <c r="E22" i="1"/>
  <c r="E23" i="1" s="1"/>
  <c r="CZ22" i="1"/>
  <c r="BM61" i="1"/>
  <c r="BC27" i="1"/>
  <c r="BC35" i="1"/>
  <c r="BC90" i="1" s="1"/>
  <c r="BU23" i="1"/>
  <c r="CP79" i="1"/>
  <c r="CP80" i="1"/>
  <c r="BI27" i="1"/>
  <c r="BI92" i="1" s="1"/>
  <c r="H74" i="1"/>
  <c r="H75" i="1"/>
  <c r="AR74" i="1"/>
  <c r="AU74" i="1"/>
  <c r="AU117" i="1" s="1"/>
  <c r="AU123" i="1"/>
  <c r="S61" i="1"/>
  <c r="O61" i="1"/>
  <c r="CT86" i="1"/>
  <c r="CT81" i="1"/>
  <c r="CQ83" i="1"/>
  <c r="AL82" i="1"/>
  <c r="DA85" i="1"/>
  <c r="CH83" i="1"/>
  <c r="CH84" i="1" s="1"/>
  <c r="AL86" i="1"/>
  <c r="CQ97" i="1"/>
  <c r="AL81" i="1"/>
  <c r="AL83" i="1"/>
  <c r="AL85" i="1"/>
  <c r="BF86" i="1"/>
  <c r="CO86" i="1"/>
  <c r="CO85" i="1"/>
  <c r="BT86" i="1"/>
  <c r="CT97" i="1"/>
  <c r="CT84" i="1"/>
  <c r="CT83" i="1"/>
  <c r="CT82" i="1"/>
  <c r="CY97" i="1"/>
  <c r="CY81" i="1"/>
  <c r="CY82" i="1" s="1"/>
  <c r="CY83" i="1"/>
  <c r="CY84" i="1" s="1"/>
  <c r="BF85" i="1"/>
  <c r="BB84" i="1"/>
  <c r="BB82" i="1"/>
  <c r="BB81" i="1"/>
  <c r="BB83" i="1"/>
  <c r="BV85" i="1"/>
  <c r="BV81" i="1"/>
  <c r="BV99" i="1"/>
  <c r="AP81" i="1"/>
  <c r="AP86" i="1"/>
  <c r="AP85" i="1"/>
  <c r="CV86" i="1"/>
  <c r="CH97" i="1"/>
  <c r="BV86" i="1"/>
  <c r="AM86" i="1"/>
  <c r="BA81" i="1"/>
  <c r="BA86" i="1"/>
  <c r="BI86" i="1"/>
  <c r="CP85" i="1"/>
  <c r="CP86" i="1"/>
  <c r="BD123" i="1"/>
  <c r="BF83" i="1"/>
  <c r="DA86" i="1"/>
  <c r="AU85" i="1"/>
  <c r="AU86" i="1"/>
  <c r="AX86" i="1"/>
  <c r="AX81" i="1"/>
  <c r="AX85" i="1"/>
  <c r="CO81" i="1"/>
  <c r="CO84" i="1"/>
  <c r="CO97" i="1"/>
  <c r="CO83" i="1"/>
  <c r="CO82" i="1"/>
  <c r="CV85" i="1"/>
  <c r="AR85" i="1"/>
  <c r="AR86" i="1"/>
  <c r="DA97" i="1"/>
  <c r="DA84" i="1"/>
  <c r="DA83" i="1"/>
  <c r="DA82" i="1"/>
  <c r="DA81" i="1"/>
  <c r="BI84" i="1"/>
  <c r="BI83" i="1"/>
  <c r="BI97" i="1"/>
  <c r="BI82" i="1"/>
  <c r="AM97" i="1"/>
  <c r="AM84" i="1"/>
  <c r="AM81" i="1"/>
  <c r="AM99" i="1" s="1"/>
  <c r="AM83" i="1"/>
  <c r="AM82" i="1"/>
  <c r="AT85" i="1"/>
  <c r="AT86" i="1"/>
  <c r="CP83" i="1"/>
  <c r="CP82" i="1"/>
  <c r="CP84" i="1"/>
  <c r="CP97" i="1"/>
  <c r="CP81" i="1"/>
  <c r="AS85" i="1"/>
  <c r="AS86" i="1"/>
  <c r="AS81" i="1"/>
  <c r="AS99" i="1" s="1"/>
  <c r="BI81" i="1"/>
  <c r="BI98" i="1"/>
  <c r="BA97" i="1"/>
  <c r="BA83" i="1"/>
  <c r="BA82" i="1"/>
  <c r="BA84" i="1"/>
  <c r="AP97" i="1"/>
  <c r="AP83" i="1"/>
  <c r="AP82" i="1"/>
  <c r="AP84" i="1"/>
  <c r="BV97" i="1"/>
  <c r="BV82" i="1"/>
  <c r="BV83" i="1"/>
  <c r="BV84" i="1"/>
  <c r="AW86" i="1"/>
  <c r="AW85" i="1"/>
  <c r="BF84" i="1"/>
  <c r="BF97" i="1"/>
  <c r="BF82" i="1"/>
  <c r="AR81" i="1"/>
  <c r="BF81" i="1"/>
  <c r="AU83" i="1"/>
  <c r="AU84" i="1"/>
  <c r="AU97" i="1"/>
  <c r="AU81" i="1"/>
  <c r="AU82" i="1"/>
  <c r="AK86" i="1"/>
  <c r="AK85" i="1"/>
  <c r="CV82" i="1"/>
  <c r="CV97" i="1"/>
  <c r="CV83" i="1"/>
  <c r="CV84" i="1"/>
  <c r="CV81" i="1"/>
  <c r="AX97" i="1"/>
  <c r="AX82" i="1"/>
  <c r="AX84" i="1"/>
  <c r="AX83" i="1"/>
  <c r="BH86" i="1"/>
  <c r="BH85" i="1"/>
  <c r="AW97" i="1"/>
  <c r="AW83" i="1"/>
  <c r="AW82" i="1"/>
  <c r="AW84" i="1"/>
  <c r="BD86" i="1"/>
  <c r="BD81" i="1"/>
  <c r="BD85" i="1"/>
  <c r="AZ85" i="1"/>
  <c r="AZ86" i="1"/>
  <c r="AZ81" i="1"/>
  <c r="AT83" i="1"/>
  <c r="AT97" i="1"/>
  <c r="AT82" i="1"/>
  <c r="AT84" i="1"/>
  <c r="AR82" i="1"/>
  <c r="AR83" i="1"/>
  <c r="AR84" i="1"/>
  <c r="AR97" i="1"/>
  <c r="AW81" i="1"/>
  <c r="AS84" i="1"/>
  <c r="AS82" i="1"/>
  <c r="AS83" i="1"/>
  <c r="AS97" i="1"/>
  <c r="AT81" i="1"/>
  <c r="BH81" i="1"/>
  <c r="AK97" i="1"/>
  <c r="AK83" i="1"/>
  <c r="AK84" i="1"/>
  <c r="AK82" i="1"/>
  <c r="AK81" i="1"/>
  <c r="AK99" i="1"/>
  <c r="BH97" i="1"/>
  <c r="BH82" i="1"/>
  <c r="BH83" i="1"/>
  <c r="BH84" i="1"/>
  <c r="BK86" i="1"/>
  <c r="BK81" i="1"/>
  <c r="BK85" i="1"/>
  <c r="BC85" i="1"/>
  <c r="BC86" i="1"/>
  <c r="BC81" i="1"/>
  <c r="BD98" i="1"/>
  <c r="AZ84" i="1"/>
  <c r="AZ82" i="1"/>
  <c r="AZ83" i="1"/>
  <c r="AZ97" i="1"/>
  <c r="AY85" i="1"/>
  <c r="AY86" i="1"/>
  <c r="BD97" i="1"/>
  <c r="BD84" i="1"/>
  <c r="BD82" i="1"/>
  <c r="BD83" i="1"/>
  <c r="BC83" i="1"/>
  <c r="BC82" i="1"/>
  <c r="BC97" i="1"/>
  <c r="BC84" i="1"/>
  <c r="BK97" i="1"/>
  <c r="BK84" i="1"/>
  <c r="BK82" i="1"/>
  <c r="BK83" i="1"/>
  <c r="AY82" i="1"/>
  <c r="AY83" i="1"/>
  <c r="AY84" i="1"/>
  <c r="AY97" i="1"/>
  <c r="AY81" i="1"/>
  <c r="G18" i="1"/>
  <c r="M18" i="1"/>
  <c r="P18" i="1"/>
  <c r="Q18" i="1"/>
  <c r="U18" i="1"/>
  <c r="Z18" i="1"/>
  <c r="AC18" i="1"/>
  <c r="AD18" i="1"/>
  <c r="AJ18" i="1"/>
  <c r="AO18" i="1"/>
  <c r="BQ18" i="1"/>
  <c r="BS18" i="1"/>
  <c r="BW18" i="1"/>
  <c r="CB18" i="1"/>
  <c r="CC18" i="1"/>
  <c r="CE18" i="1"/>
  <c r="CG18" i="1"/>
  <c r="CI18" i="1"/>
  <c r="D22" i="1"/>
  <c r="D27" i="1" s="1"/>
  <c r="G22" i="1"/>
  <c r="G23" i="1"/>
  <c r="K22" i="1"/>
  <c r="M22" i="1"/>
  <c r="M23" i="1"/>
  <c r="Q22" i="1"/>
  <c r="Z22" i="1"/>
  <c r="AC22" i="1"/>
  <c r="AD22" i="1"/>
  <c r="AD79" i="1"/>
  <c r="AD80" i="1" s="1"/>
  <c r="AE22" i="1"/>
  <c r="AF22" i="1"/>
  <c r="AF23" i="1"/>
  <c r="AG22" i="1"/>
  <c r="BQ22" i="1"/>
  <c r="BS22" i="1"/>
  <c r="BW22" i="1"/>
  <c r="BX22" i="1"/>
  <c r="BY22" i="1"/>
  <c r="CA22" i="1"/>
  <c r="CA79" i="1"/>
  <c r="CA80" i="1" s="1"/>
  <c r="CC22" i="1"/>
  <c r="CF22" i="1"/>
  <c r="CI22" i="1"/>
  <c r="CI79" i="1" s="1"/>
  <c r="CI80" i="1" s="1"/>
  <c r="CJ22" i="1"/>
  <c r="CM22" i="1"/>
  <c r="CM79" i="1" s="1"/>
  <c r="CM80" i="1" s="1"/>
  <c r="CX22" i="1"/>
  <c r="CX79" i="1"/>
  <c r="CX80" i="1" s="1"/>
  <c r="I22" i="1"/>
  <c r="U22" i="1"/>
  <c r="U23" i="1" s="1"/>
  <c r="W22" i="1"/>
  <c r="W23" i="1"/>
  <c r="Y22" i="1"/>
  <c r="Y23" i="1" s="1"/>
  <c r="AA22" i="1"/>
  <c r="AI22" i="1"/>
  <c r="AN22" i="1"/>
  <c r="AN23" i="1" s="1"/>
  <c r="AO22" i="1"/>
  <c r="BN22" i="1"/>
  <c r="BN23" i="1"/>
  <c r="BZ22" i="1"/>
  <c r="BZ23" i="1" s="1"/>
  <c r="CD22" i="1"/>
  <c r="CE22" i="1"/>
  <c r="CG22" i="1"/>
  <c r="CG79" i="1" s="1"/>
  <c r="CG80" i="1" s="1"/>
  <c r="CR22" i="1"/>
  <c r="CS22" i="1"/>
  <c r="CU22" i="1"/>
  <c r="CU23" i="1"/>
  <c r="CW22" i="1"/>
  <c r="CW23" i="1" s="1"/>
  <c r="AJ79" i="1"/>
  <c r="AJ80" i="1"/>
  <c r="C85" i="1"/>
  <c r="Q85" i="1"/>
  <c r="Y85" i="1"/>
  <c r="AF85" i="1"/>
  <c r="AG85" i="1"/>
  <c r="AH85" i="1"/>
  <c r="AN85" i="1"/>
  <c r="BQ85" i="1"/>
  <c r="CF85" i="1"/>
  <c r="CI85" i="1"/>
  <c r="CM85" i="1"/>
  <c r="CS85" i="1"/>
  <c r="CW85" i="1"/>
  <c r="CZ85" i="1"/>
  <c r="C86" i="1"/>
  <c r="Q86" i="1"/>
  <c r="Y86" i="1"/>
  <c r="AF86" i="1"/>
  <c r="AG86" i="1"/>
  <c r="AH86" i="1"/>
  <c r="AN86" i="1"/>
  <c r="BQ86" i="1"/>
  <c r="CF86" i="1"/>
  <c r="CI86" i="1"/>
  <c r="CM86" i="1"/>
  <c r="CS86" i="1"/>
  <c r="CW86" i="1"/>
  <c r="CZ86" i="1"/>
  <c r="B85" i="1"/>
  <c r="F85" i="1"/>
  <c r="G85" i="1"/>
  <c r="K85" i="1"/>
  <c r="L85" i="1"/>
  <c r="M85" i="1"/>
  <c r="T85" i="1"/>
  <c r="U85" i="1"/>
  <c r="AA85" i="1"/>
  <c r="AC85" i="1"/>
  <c r="AD85" i="1"/>
  <c r="AE85" i="1"/>
  <c r="AI85" i="1"/>
  <c r="AJ85" i="1"/>
  <c r="AO85" i="1"/>
  <c r="BN85" i="1"/>
  <c r="BR85" i="1"/>
  <c r="BS85" i="1"/>
  <c r="BW85" i="1"/>
  <c r="BX85" i="1"/>
  <c r="BZ85" i="1"/>
  <c r="CA85" i="1"/>
  <c r="CR85" i="1"/>
  <c r="CU85" i="1"/>
  <c r="B86" i="1"/>
  <c r="F86" i="1"/>
  <c r="G86" i="1"/>
  <c r="K86" i="1"/>
  <c r="L86" i="1"/>
  <c r="M86" i="1"/>
  <c r="T86" i="1"/>
  <c r="U86" i="1"/>
  <c r="AA86" i="1"/>
  <c r="AC86" i="1"/>
  <c r="AD86" i="1"/>
  <c r="AE86" i="1"/>
  <c r="AI86" i="1"/>
  <c r="AJ86" i="1"/>
  <c r="AO86" i="1"/>
  <c r="BN86" i="1"/>
  <c r="BR86" i="1"/>
  <c r="BS86" i="1"/>
  <c r="BW86" i="1"/>
  <c r="BX86" i="1"/>
  <c r="BZ86" i="1"/>
  <c r="CA86" i="1"/>
  <c r="CR86" i="1"/>
  <c r="CU86" i="1"/>
  <c r="B60" i="1"/>
  <c r="B74" i="1" s="1"/>
  <c r="C60" i="1"/>
  <c r="D60" i="1"/>
  <c r="E60" i="1"/>
  <c r="F60" i="1"/>
  <c r="F74" i="1" s="1"/>
  <c r="F117" i="1" s="1"/>
  <c r="G60" i="1"/>
  <c r="G61" i="1" s="1"/>
  <c r="I60" i="1"/>
  <c r="I61" i="1"/>
  <c r="J60" i="1"/>
  <c r="J74" i="1" s="1"/>
  <c r="J123" i="1" s="1"/>
  <c r="K60" i="1"/>
  <c r="K74" i="1"/>
  <c r="K117" i="1" s="1"/>
  <c r="L60" i="1"/>
  <c r="M60" i="1"/>
  <c r="P60" i="1"/>
  <c r="P74" i="1" s="1"/>
  <c r="P108" i="1" s="1"/>
  <c r="Q60" i="1"/>
  <c r="Q74" i="1" s="1"/>
  <c r="R60" i="1"/>
  <c r="T60" i="1"/>
  <c r="T61" i="1" s="1"/>
  <c r="U60" i="1"/>
  <c r="U74" i="1"/>
  <c r="U75" i="1"/>
  <c r="V60" i="1"/>
  <c r="V74" i="1" s="1"/>
  <c r="W60" i="1"/>
  <c r="W74" i="1"/>
  <c r="W75" i="1" s="1"/>
  <c r="Y60" i="1"/>
  <c r="Y74" i="1"/>
  <c r="Z60" i="1"/>
  <c r="Z61" i="1" s="1"/>
  <c r="AA60" i="1"/>
  <c r="AC60" i="1"/>
  <c r="AC61" i="1"/>
  <c r="AD60" i="1"/>
  <c r="AD61" i="1" s="1"/>
  <c r="AE60" i="1"/>
  <c r="AE74" i="1"/>
  <c r="AE75" i="1" s="1"/>
  <c r="AF60" i="1"/>
  <c r="AF74" i="1"/>
  <c r="AG60" i="1"/>
  <c r="AG74" i="1" s="1"/>
  <c r="AG75" i="1" s="1"/>
  <c r="AH60" i="1"/>
  <c r="AH74" i="1"/>
  <c r="AI60" i="1"/>
  <c r="AI61" i="1" s="1"/>
  <c r="AJ60" i="1"/>
  <c r="AJ61" i="1"/>
  <c r="AN60" i="1"/>
  <c r="AN61" i="1" s="1"/>
  <c r="AO60" i="1"/>
  <c r="AO74" i="1"/>
  <c r="AO75" i="1" s="1"/>
  <c r="BN60" i="1"/>
  <c r="BN74" i="1"/>
  <c r="BP60" i="1"/>
  <c r="BP74" i="1" s="1"/>
  <c r="BQ60" i="1"/>
  <c r="BQ74" i="1"/>
  <c r="BQ75" i="1"/>
  <c r="BR60" i="1"/>
  <c r="BR74" i="1" s="1"/>
  <c r="BS60" i="1"/>
  <c r="BS74" i="1"/>
  <c r="BS75" i="1" s="1"/>
  <c r="BW60" i="1"/>
  <c r="BW74" i="1"/>
  <c r="BW75" i="1"/>
  <c r="BX60" i="1"/>
  <c r="BX74" i="1" s="1"/>
  <c r="BX117" i="1" s="1"/>
  <c r="BY60" i="1"/>
  <c r="BY74" i="1" s="1"/>
  <c r="BY123" i="1" s="1"/>
  <c r="BZ60" i="1"/>
  <c r="CA60" i="1"/>
  <c r="CA61" i="1" s="1"/>
  <c r="CB60" i="1"/>
  <c r="CC60" i="1"/>
  <c r="CD60" i="1"/>
  <c r="CD61" i="1" s="1"/>
  <c r="CE60" i="1"/>
  <c r="CF60" i="1"/>
  <c r="CG60" i="1"/>
  <c r="CG61" i="1" s="1"/>
  <c r="CI60" i="1"/>
  <c r="CI74" i="1"/>
  <c r="CJ60" i="1"/>
  <c r="CJ74" i="1" s="1"/>
  <c r="CL60" i="1"/>
  <c r="CL74" i="1"/>
  <c r="CM60" i="1"/>
  <c r="CM74" i="1" s="1"/>
  <c r="CM75" i="1" s="1"/>
  <c r="CR60" i="1"/>
  <c r="CR74" i="1"/>
  <c r="CS60" i="1"/>
  <c r="CS74" i="1" s="1"/>
  <c r="CS75" i="1" s="1"/>
  <c r="CU60" i="1"/>
  <c r="CU74" i="1" s="1"/>
  <c r="CW60" i="1"/>
  <c r="CW74" i="1"/>
  <c r="CW75" i="1"/>
  <c r="CX60" i="1"/>
  <c r="CX61" i="1" s="1"/>
  <c r="CZ60" i="1"/>
  <c r="E74" i="1"/>
  <c r="E123" i="1" s="1"/>
  <c r="B81" i="1"/>
  <c r="C81" i="1"/>
  <c r="D81" i="1"/>
  <c r="D98" i="1"/>
  <c r="E81" i="1"/>
  <c r="F81" i="1"/>
  <c r="F99" i="1" s="1"/>
  <c r="G81" i="1"/>
  <c r="I81" i="1"/>
  <c r="J81" i="1"/>
  <c r="K81" i="1"/>
  <c r="L81" i="1"/>
  <c r="M81" i="1"/>
  <c r="M98" i="1" s="1"/>
  <c r="P81" i="1"/>
  <c r="Q81" i="1"/>
  <c r="Q99" i="1"/>
  <c r="R81" i="1"/>
  <c r="T81" i="1"/>
  <c r="T98" i="1"/>
  <c r="U81" i="1"/>
  <c r="V81" i="1"/>
  <c r="V99" i="1" s="1"/>
  <c r="W81" i="1"/>
  <c r="Y81" i="1"/>
  <c r="Y98" i="1" s="1"/>
  <c r="Z81" i="1"/>
  <c r="AA81" i="1"/>
  <c r="AA99" i="1"/>
  <c r="AC81" i="1"/>
  <c r="AD81" i="1"/>
  <c r="AD98" i="1"/>
  <c r="AE81" i="1"/>
  <c r="AF81" i="1"/>
  <c r="AG81" i="1"/>
  <c r="AH81" i="1"/>
  <c r="AH98" i="1"/>
  <c r="AI81" i="1"/>
  <c r="AJ81" i="1"/>
  <c r="AN81" i="1"/>
  <c r="AO81" i="1"/>
  <c r="AO98" i="1" s="1"/>
  <c r="BN81" i="1"/>
  <c r="BP81" i="1"/>
  <c r="BP99" i="1" s="1"/>
  <c r="BQ81" i="1"/>
  <c r="BR81" i="1"/>
  <c r="BS81" i="1"/>
  <c r="BW81" i="1"/>
  <c r="BW99" i="1" s="1"/>
  <c r="BX81" i="1"/>
  <c r="BY81" i="1"/>
  <c r="BY98" i="1" s="1"/>
  <c r="BZ81" i="1"/>
  <c r="CA81" i="1"/>
  <c r="CB81" i="1"/>
  <c r="CB82" i="1" s="1"/>
  <c r="CC81" i="1"/>
  <c r="CC98" i="1" s="1"/>
  <c r="CD81" i="1"/>
  <c r="CE81" i="1"/>
  <c r="CF81" i="1"/>
  <c r="CG81" i="1"/>
  <c r="CG98" i="1"/>
  <c r="CI81" i="1"/>
  <c r="CJ81" i="1"/>
  <c r="CL81" i="1"/>
  <c r="CM81" i="1"/>
  <c r="CM98" i="1" s="1"/>
  <c r="CR81" i="1"/>
  <c r="CS81" i="1"/>
  <c r="CS99" i="1" s="1"/>
  <c r="CU81" i="1"/>
  <c r="CW81" i="1"/>
  <c r="CW98" i="1"/>
  <c r="CX81" i="1"/>
  <c r="CZ81" i="1"/>
  <c r="B82" i="1"/>
  <c r="C82" i="1"/>
  <c r="D82" i="1"/>
  <c r="F82" i="1"/>
  <c r="G82" i="1"/>
  <c r="K82" i="1"/>
  <c r="L82" i="1"/>
  <c r="M82" i="1"/>
  <c r="P82" i="1"/>
  <c r="Q82" i="1"/>
  <c r="T82" i="1"/>
  <c r="U82" i="1"/>
  <c r="V82" i="1"/>
  <c r="Y82" i="1"/>
  <c r="Z82" i="1"/>
  <c r="AA82" i="1"/>
  <c r="AC82" i="1"/>
  <c r="AD82" i="1"/>
  <c r="AE82" i="1"/>
  <c r="AF82" i="1"/>
  <c r="AG82" i="1"/>
  <c r="AH82" i="1"/>
  <c r="AI82" i="1"/>
  <c r="AJ82" i="1"/>
  <c r="AN82" i="1"/>
  <c r="AO82" i="1"/>
  <c r="BN82" i="1"/>
  <c r="BP82" i="1"/>
  <c r="BQ82" i="1"/>
  <c r="BR82" i="1"/>
  <c r="BS82" i="1"/>
  <c r="BW82" i="1"/>
  <c r="BX82" i="1"/>
  <c r="BY82" i="1"/>
  <c r="BZ82" i="1"/>
  <c r="CA82" i="1"/>
  <c r="CC82" i="1"/>
  <c r="CD82" i="1"/>
  <c r="CF82" i="1"/>
  <c r="CG82" i="1"/>
  <c r="CI82" i="1"/>
  <c r="CJ82" i="1"/>
  <c r="CL82" i="1"/>
  <c r="CM82" i="1"/>
  <c r="CR82" i="1"/>
  <c r="CS82" i="1"/>
  <c r="CU82" i="1"/>
  <c r="CW82" i="1"/>
  <c r="CX82" i="1"/>
  <c r="CZ82" i="1"/>
  <c r="B83" i="1"/>
  <c r="C83" i="1"/>
  <c r="D83" i="1"/>
  <c r="E83" i="1"/>
  <c r="E84" i="1"/>
  <c r="F83" i="1"/>
  <c r="G83" i="1"/>
  <c r="I83" i="1"/>
  <c r="I84" i="1"/>
  <c r="J83" i="1"/>
  <c r="J84" i="1" s="1"/>
  <c r="K83" i="1"/>
  <c r="L83" i="1"/>
  <c r="M83" i="1"/>
  <c r="P83" i="1"/>
  <c r="Q83" i="1"/>
  <c r="R83" i="1"/>
  <c r="R84" i="1"/>
  <c r="T83" i="1"/>
  <c r="U83" i="1"/>
  <c r="V83" i="1"/>
  <c r="W83" i="1"/>
  <c r="W84" i="1" s="1"/>
  <c r="Y83" i="1"/>
  <c r="Z83" i="1"/>
  <c r="AA83" i="1"/>
  <c r="AC83" i="1"/>
  <c r="AD83" i="1"/>
  <c r="AE83" i="1"/>
  <c r="AF83" i="1"/>
  <c r="AG83" i="1"/>
  <c r="AH83" i="1"/>
  <c r="AI83" i="1"/>
  <c r="AJ83" i="1"/>
  <c r="AN83" i="1"/>
  <c r="AO83" i="1"/>
  <c r="BN83" i="1"/>
  <c r="BP83" i="1"/>
  <c r="BQ83" i="1"/>
  <c r="BR83" i="1"/>
  <c r="BS83" i="1"/>
  <c r="BW83" i="1"/>
  <c r="BX83" i="1"/>
  <c r="BY83" i="1"/>
  <c r="BZ83" i="1"/>
  <c r="CA83" i="1"/>
  <c r="CB83" i="1"/>
  <c r="CB84" i="1" s="1"/>
  <c r="CC83" i="1"/>
  <c r="CC84" i="1"/>
  <c r="CD83" i="1"/>
  <c r="CD84" i="1" s="1"/>
  <c r="CE83" i="1"/>
  <c r="CE84" i="1"/>
  <c r="CF83" i="1"/>
  <c r="CG83" i="1"/>
  <c r="CI83" i="1"/>
  <c r="CJ83" i="1"/>
  <c r="CL83" i="1"/>
  <c r="CM83" i="1"/>
  <c r="CR83" i="1"/>
  <c r="CS83" i="1"/>
  <c r="CU83" i="1"/>
  <c r="CW83" i="1"/>
  <c r="CX83" i="1"/>
  <c r="CZ83" i="1"/>
  <c r="B84" i="1"/>
  <c r="C84" i="1"/>
  <c r="D84" i="1"/>
  <c r="F84" i="1"/>
  <c r="G84" i="1"/>
  <c r="K84" i="1"/>
  <c r="L84" i="1"/>
  <c r="M84" i="1"/>
  <c r="P84" i="1"/>
  <c r="Q84" i="1"/>
  <c r="T84" i="1"/>
  <c r="U84" i="1"/>
  <c r="V84" i="1"/>
  <c r="Y84" i="1"/>
  <c r="Z84" i="1"/>
  <c r="AA84" i="1"/>
  <c r="AC84" i="1"/>
  <c r="AD84" i="1"/>
  <c r="AE84" i="1"/>
  <c r="AF84" i="1"/>
  <c r="AG84" i="1"/>
  <c r="AH84" i="1"/>
  <c r="AI84" i="1"/>
  <c r="AJ84" i="1"/>
  <c r="AN84" i="1"/>
  <c r="AO84" i="1"/>
  <c r="BN84" i="1"/>
  <c r="BP84" i="1"/>
  <c r="BQ84" i="1"/>
  <c r="BR84" i="1"/>
  <c r="BS84" i="1"/>
  <c r="BW84" i="1"/>
  <c r="BX84" i="1"/>
  <c r="BY84" i="1"/>
  <c r="BZ84" i="1"/>
  <c r="CA84" i="1"/>
  <c r="CF84" i="1"/>
  <c r="CG84" i="1"/>
  <c r="CI84" i="1"/>
  <c r="CJ84" i="1"/>
  <c r="CL84" i="1"/>
  <c r="CM84" i="1"/>
  <c r="CR84" i="1"/>
  <c r="CS84" i="1"/>
  <c r="CU84" i="1"/>
  <c r="CW84" i="1"/>
  <c r="CX84" i="1"/>
  <c r="CZ84" i="1"/>
  <c r="B93" i="1"/>
  <c r="C93" i="1"/>
  <c r="D93" i="1"/>
  <c r="D94" i="1"/>
  <c r="E93" i="1"/>
  <c r="E94" i="1" s="1"/>
  <c r="F93" i="1"/>
  <c r="F94" i="1"/>
  <c r="G93" i="1"/>
  <c r="G94" i="1" s="1"/>
  <c r="I93" i="1"/>
  <c r="I94" i="1"/>
  <c r="J93" i="1"/>
  <c r="J94" i="1" s="1"/>
  <c r="K93" i="1"/>
  <c r="K94" i="1"/>
  <c r="L93" i="1"/>
  <c r="L94" i="1" s="1"/>
  <c r="M93" i="1"/>
  <c r="M94" i="1"/>
  <c r="P93" i="1"/>
  <c r="P94" i="1" s="1"/>
  <c r="Q93" i="1"/>
  <c r="Q94" i="1"/>
  <c r="R93" i="1"/>
  <c r="R94" i="1" s="1"/>
  <c r="T93" i="1"/>
  <c r="T94" i="1"/>
  <c r="U93" i="1"/>
  <c r="U94" i="1" s="1"/>
  <c r="V93" i="1"/>
  <c r="V94" i="1"/>
  <c r="W93" i="1"/>
  <c r="W94" i="1" s="1"/>
  <c r="Y93" i="1"/>
  <c r="Y94" i="1"/>
  <c r="Z93" i="1"/>
  <c r="Z94" i="1" s="1"/>
  <c r="AA93" i="1"/>
  <c r="AA94" i="1"/>
  <c r="AC93" i="1"/>
  <c r="AC94" i="1" s="1"/>
  <c r="AD93" i="1"/>
  <c r="AD94" i="1"/>
  <c r="AE93" i="1"/>
  <c r="AE94" i="1" s="1"/>
  <c r="AF93" i="1"/>
  <c r="AF94" i="1" s="1"/>
  <c r="AG93" i="1"/>
  <c r="AG94" i="1" s="1"/>
  <c r="AH93" i="1"/>
  <c r="AH94" i="1"/>
  <c r="AI93" i="1"/>
  <c r="AJ93" i="1"/>
  <c r="AJ94" i="1"/>
  <c r="AN93" i="1"/>
  <c r="AO93" i="1"/>
  <c r="BN93" i="1"/>
  <c r="BN94" i="1"/>
  <c r="BP93" i="1"/>
  <c r="BP94" i="1" s="1"/>
  <c r="BQ93" i="1"/>
  <c r="BQ94" i="1"/>
  <c r="BR93" i="1"/>
  <c r="BR94" i="1" s="1"/>
  <c r="BS93" i="1"/>
  <c r="BS94" i="1"/>
  <c r="BW93" i="1"/>
  <c r="BW94" i="1" s="1"/>
  <c r="BX93" i="1"/>
  <c r="BX94" i="1"/>
  <c r="BY93" i="1"/>
  <c r="BY94" i="1" s="1"/>
  <c r="BZ93" i="1"/>
  <c r="BZ94" i="1"/>
  <c r="CA93" i="1"/>
  <c r="CA94" i="1" s="1"/>
  <c r="CB93" i="1"/>
  <c r="CB94" i="1"/>
  <c r="CC93" i="1"/>
  <c r="CC94" i="1" s="1"/>
  <c r="CD93" i="1"/>
  <c r="CD94" i="1"/>
  <c r="CE93" i="1"/>
  <c r="CE94" i="1" s="1"/>
  <c r="CF93" i="1"/>
  <c r="CF94" i="1"/>
  <c r="CG93" i="1"/>
  <c r="CG94" i="1" s="1"/>
  <c r="CI93" i="1"/>
  <c r="CI94" i="1"/>
  <c r="CJ93" i="1"/>
  <c r="CJ94" i="1" s="1"/>
  <c r="CL93" i="1"/>
  <c r="CL94" i="1"/>
  <c r="CM93" i="1"/>
  <c r="CM94" i="1" s="1"/>
  <c r="CR93" i="1"/>
  <c r="CS93" i="1"/>
  <c r="CU93" i="1"/>
  <c r="CW93" i="1"/>
  <c r="CW94" i="1" s="1"/>
  <c r="CX93" i="1"/>
  <c r="CZ93" i="1"/>
  <c r="CZ94" i="1" s="1"/>
  <c r="B94" i="1"/>
  <c r="C94" i="1"/>
  <c r="AI94" i="1"/>
  <c r="AN94" i="1"/>
  <c r="AO94" i="1"/>
  <c r="CR94" i="1"/>
  <c r="CS94" i="1"/>
  <c r="CU94" i="1"/>
  <c r="CX94" i="1"/>
  <c r="E95" i="1"/>
  <c r="B97" i="1"/>
  <c r="C97" i="1"/>
  <c r="D97" i="1"/>
  <c r="E97" i="1"/>
  <c r="F97" i="1"/>
  <c r="G97" i="1"/>
  <c r="I97" i="1"/>
  <c r="J97" i="1"/>
  <c r="K97" i="1"/>
  <c r="L97" i="1"/>
  <c r="M97" i="1"/>
  <c r="P97" i="1"/>
  <c r="Q97" i="1"/>
  <c r="R97" i="1"/>
  <c r="T97" i="1"/>
  <c r="U97" i="1"/>
  <c r="V97" i="1"/>
  <c r="W97" i="1"/>
  <c r="Y97" i="1"/>
  <c r="Z97" i="1"/>
  <c r="AA97" i="1"/>
  <c r="AC97" i="1"/>
  <c r="AD97" i="1"/>
  <c r="AE97" i="1"/>
  <c r="AF97" i="1"/>
  <c r="AG97" i="1"/>
  <c r="AH97" i="1"/>
  <c r="AI97" i="1"/>
  <c r="AJ97" i="1"/>
  <c r="AN97" i="1"/>
  <c r="AO97" i="1"/>
  <c r="BN97" i="1"/>
  <c r="BP97" i="1"/>
  <c r="BQ97" i="1"/>
  <c r="BR97" i="1"/>
  <c r="BS97" i="1"/>
  <c r="BW97" i="1"/>
  <c r="BX97" i="1"/>
  <c r="BY97" i="1"/>
  <c r="BZ97" i="1"/>
  <c r="CA97" i="1"/>
  <c r="CB97" i="1"/>
  <c r="CC97" i="1"/>
  <c r="CD97" i="1"/>
  <c r="CE97" i="1"/>
  <c r="CF97" i="1"/>
  <c r="CG97" i="1"/>
  <c r="CI97" i="1"/>
  <c r="CJ97" i="1"/>
  <c r="CL97" i="1"/>
  <c r="CM97" i="1"/>
  <c r="CR97" i="1"/>
  <c r="CS97" i="1"/>
  <c r="CU97" i="1"/>
  <c r="CW97" i="1"/>
  <c r="CX97" i="1"/>
  <c r="CZ97" i="1"/>
  <c r="BR98" i="1"/>
  <c r="K99" i="1"/>
  <c r="AF99" i="1"/>
  <c r="CA99" i="1"/>
  <c r="CZ99" i="1"/>
  <c r="AK27" i="1"/>
  <c r="AK92" i="1" s="1"/>
  <c r="AK35" i="1"/>
  <c r="BF74" i="1"/>
  <c r="BF75" i="1"/>
  <c r="BF61" i="1"/>
  <c r="AR75" i="1"/>
  <c r="AR123" i="1"/>
  <c r="CZ27" i="1"/>
  <c r="CZ35" i="1"/>
  <c r="CZ87" i="1"/>
  <c r="CZ67" i="1" s="1"/>
  <c r="CZ65" i="1" s="1"/>
  <c r="CZ77" i="1" s="1"/>
  <c r="BT74" i="1"/>
  <c r="BT117" i="1"/>
  <c r="BT61" i="1"/>
  <c r="B98" i="1"/>
  <c r="V22" i="1"/>
  <c r="T79" i="1"/>
  <c r="T80" i="1"/>
  <c r="L22" i="1"/>
  <c r="BH98" i="1"/>
  <c r="AZ99" i="1"/>
  <c r="CO98" i="1"/>
  <c r="AX98" i="1"/>
  <c r="AL99" i="1"/>
  <c r="X22" i="1"/>
  <c r="X27" i="1"/>
  <c r="X35" i="1"/>
  <c r="X88" i="1"/>
  <c r="AR18" i="1"/>
  <c r="CP18" i="1"/>
  <c r="AL117" i="1"/>
  <c r="BO33" i="1"/>
  <c r="CQ99" i="1"/>
  <c r="CS123" i="1"/>
  <c r="AJ74" i="1"/>
  <c r="I74" i="1"/>
  <c r="I123" i="1"/>
  <c r="AO61" i="1"/>
  <c r="BR75" i="1"/>
  <c r="BR123" i="1"/>
  <c r="AX126" i="1"/>
  <c r="CS117" i="1"/>
  <c r="BI91" i="1"/>
  <c r="CQ98" i="1"/>
  <c r="I82" i="1"/>
  <c r="I98" i="1"/>
  <c r="CL108" i="1"/>
  <c r="CL117" i="1"/>
  <c r="BN75" i="1"/>
  <c r="BN117" i="1"/>
  <c r="BN120" i="1"/>
  <c r="W123" i="1"/>
  <c r="U117" i="1"/>
  <c r="CL75" i="1"/>
  <c r="AN74" i="1"/>
  <c r="AI74" i="1"/>
  <c r="CS126" i="1"/>
  <c r="CW79" i="1"/>
  <c r="CW80" i="1"/>
  <c r="R79" i="1"/>
  <c r="R80" i="1"/>
  <c r="B35" i="1"/>
  <c r="E27" i="1"/>
  <c r="AH23" i="1"/>
  <c r="BD126" i="1"/>
  <c r="BC92" i="1"/>
  <c r="AR98" i="1"/>
  <c r="AL75" i="1"/>
  <c r="AP98" i="1"/>
  <c r="BV74" i="1"/>
  <c r="BV75" i="1" s="1"/>
  <c r="BO23" i="1"/>
  <c r="X23" i="1"/>
  <c r="BC74" i="1"/>
  <c r="BC123" i="1" s="1"/>
  <c r="AL126" i="1"/>
  <c r="AW98" i="1"/>
  <c r="BK98" i="1"/>
  <c r="BK99" i="1"/>
  <c r="AU120" i="1"/>
  <c r="BH33" i="1"/>
  <c r="BH91" i="1"/>
  <c r="BH92" i="1"/>
  <c r="BK74" i="1"/>
  <c r="BK123" i="1"/>
  <c r="BK126" i="1"/>
  <c r="BK61" i="1"/>
  <c r="BB74" i="1"/>
  <c r="BB75" i="1"/>
  <c r="BB61" i="1"/>
  <c r="N22" i="1"/>
  <c r="AP22" i="1"/>
  <c r="AP18" i="1"/>
  <c r="AP79" i="1"/>
  <c r="AP80" i="1" s="1"/>
  <c r="AT22" i="1"/>
  <c r="AT23" i="1"/>
  <c r="AT18" i="1"/>
  <c r="AV18" i="1"/>
  <c r="AV79" i="1"/>
  <c r="AV80" i="1"/>
  <c r="BJ35" i="1"/>
  <c r="BJ90" i="1"/>
  <c r="BL22" i="1"/>
  <c r="BL79" i="1"/>
  <c r="BL80" i="1" s="1"/>
  <c r="BT18" i="1"/>
  <c r="BT22" i="1"/>
  <c r="BT79" i="1"/>
  <c r="BT80" i="1" s="1"/>
  <c r="CH22" i="1"/>
  <c r="CH18" i="1"/>
  <c r="CN79" i="1"/>
  <c r="CN80" i="1" s="1"/>
  <c r="CN23" i="1"/>
  <c r="CZ89" i="1"/>
  <c r="B89" i="1"/>
  <c r="B90" i="1" s="1"/>
  <c r="B87" i="1"/>
  <c r="B67" i="1" s="1"/>
  <c r="B65" i="1" s="1"/>
  <c r="CL120" i="1"/>
  <c r="W126" i="1"/>
  <c r="J126" i="1"/>
  <c r="D99" i="1"/>
  <c r="B99" i="1"/>
  <c r="U123" i="1"/>
  <c r="U126" i="1" s="1"/>
  <c r="W117" i="1"/>
  <c r="AC74" i="1"/>
  <c r="BN79" i="1"/>
  <c r="BN80" i="1" s="1"/>
  <c r="CZ33" i="1"/>
  <c r="G27" i="1"/>
  <c r="G79" i="1"/>
  <c r="G80" i="1" s="1"/>
  <c r="CO99" i="1"/>
  <c r="BF99" i="1"/>
  <c r="BF98" i="1"/>
  <c r="DA99" i="1"/>
  <c r="BB98" i="1"/>
  <c r="BB99" i="1"/>
  <c r="CY98" i="1"/>
  <c r="CK61" i="1"/>
  <c r="CK74" i="1"/>
  <c r="BB92" i="1"/>
  <c r="BB33" i="1"/>
  <c r="BD99" i="1"/>
  <c r="AS98" i="1"/>
  <c r="BU98" i="1"/>
  <c r="C23" i="1"/>
  <c r="B23" i="1"/>
  <c r="B79" i="1"/>
  <c r="B80" i="1"/>
  <c r="BC99" i="1"/>
  <c r="BC98" i="1"/>
  <c r="AG123" i="1"/>
  <c r="BR108" i="1"/>
  <c r="I75" i="1"/>
  <c r="G91" i="1"/>
  <c r="Y79" i="1"/>
  <c r="Y80" i="1"/>
  <c r="Y27" i="1"/>
  <c r="Y91" i="1" s="1"/>
  <c r="Y33" i="1"/>
  <c r="R27" i="1"/>
  <c r="C27" i="1"/>
  <c r="C33" i="1"/>
  <c r="V23" i="1"/>
  <c r="AF27" i="1"/>
  <c r="AF79" i="1"/>
  <c r="AF80" i="1"/>
  <c r="D79" i="1"/>
  <c r="D80" i="1" s="1"/>
  <c r="AM98" i="1"/>
  <c r="BJ89" i="1"/>
  <c r="BV117" i="1"/>
  <c r="BJ33" i="1"/>
  <c r="X79" i="1"/>
  <c r="X80" i="1" s="1"/>
  <c r="AQ98" i="1"/>
  <c r="CN98" i="1"/>
  <c r="BE99" i="1"/>
  <c r="Y75" i="1"/>
  <c r="K120" i="1"/>
  <c r="AH33" i="1"/>
  <c r="AH91" i="1"/>
  <c r="AH92" i="1"/>
  <c r="BN123" i="1"/>
  <c r="AE123" i="1"/>
  <c r="AG117" i="1"/>
  <c r="BY75" i="1"/>
  <c r="CD74" i="1"/>
  <c r="CD75" i="1"/>
  <c r="AD74" i="1"/>
  <c r="G74" i="1"/>
  <c r="B92" i="1"/>
  <c r="B91" i="1"/>
  <c r="C91" i="1"/>
  <c r="AN79" i="1"/>
  <c r="AN80" i="1"/>
  <c r="AH79" i="1"/>
  <c r="AH80" i="1"/>
  <c r="C79" i="1"/>
  <c r="C80" i="1"/>
  <c r="AH35" i="1"/>
  <c r="E35" i="1"/>
  <c r="AN27" i="1"/>
  <c r="AJ27" i="1"/>
  <c r="AK98" i="1"/>
  <c r="BI99" i="1"/>
  <c r="AR99" i="1"/>
  <c r="CY92" i="1"/>
  <c r="AP99" i="1"/>
  <c r="AU75" i="1"/>
  <c r="BI33" i="1"/>
  <c r="BJ92" i="1"/>
  <c r="CY35" i="1"/>
  <c r="CY88" i="1"/>
  <c r="CY79" i="1"/>
  <c r="CY80" i="1"/>
  <c r="CV74" i="1"/>
  <c r="BU74" i="1"/>
  <c r="BU123" i="1" s="1"/>
  <c r="AV61" i="1"/>
  <c r="CK27" i="1"/>
  <c r="CK92" i="1"/>
  <c r="CQ61" i="1"/>
  <c r="X33" i="1"/>
  <c r="CH74" i="1"/>
  <c r="CH108" i="1"/>
  <c r="CH61" i="1"/>
  <c r="CH27" i="1"/>
  <c r="CH106" i="1"/>
  <c r="BG98" i="1"/>
  <c r="BE98" i="1"/>
  <c r="BO74" i="1"/>
  <c r="CP27" i="1"/>
  <c r="CP23" i="1"/>
  <c r="AU91" i="1"/>
  <c r="AU33" i="1"/>
  <c r="AR126" i="1"/>
  <c r="AW35" i="1"/>
  <c r="AW89" i="1" s="1"/>
  <c r="AW92" i="1"/>
  <c r="AS117" i="1"/>
  <c r="AS120" i="1" s="1"/>
  <c r="AS75" i="1"/>
  <c r="N23" i="1"/>
  <c r="AB23" i="1"/>
  <c r="AB27" i="1"/>
  <c r="AB79" i="1"/>
  <c r="AB80" i="1"/>
  <c r="CO74" i="1"/>
  <c r="CO75" i="1" s="1"/>
  <c r="CO61" i="1"/>
  <c r="AU98" i="1"/>
  <c r="BJ79" i="1"/>
  <c r="BJ80" i="1" s="1"/>
  <c r="BJ23" i="1"/>
  <c r="AM22" i="1"/>
  <c r="AM79" i="1"/>
  <c r="AM80" i="1" s="1"/>
  <c r="AQ18" i="1"/>
  <c r="AQ22" i="1"/>
  <c r="AS22" i="1"/>
  <c r="AS18" i="1"/>
  <c r="AU23" i="1"/>
  <c r="AW18" i="1"/>
  <c r="AW79" i="1"/>
  <c r="AW80" i="1" s="1"/>
  <c r="AW23" i="1"/>
  <c r="AY18" i="1"/>
  <c r="AY22" i="1"/>
  <c r="BA18" i="1"/>
  <c r="BA22" i="1"/>
  <c r="BK23" i="1"/>
  <c r="BO79" i="1"/>
  <c r="BO80" i="1" s="1"/>
  <c r="CO22" i="1"/>
  <c r="CO79" i="1"/>
  <c r="CO80" i="1"/>
  <c r="CY23" i="1"/>
  <c r="DA18" i="1"/>
  <c r="DA79" i="1"/>
  <c r="DA80" i="1"/>
  <c r="CY99" i="1"/>
  <c r="CZ98" i="1"/>
  <c r="CW99" i="1"/>
  <c r="CS98" i="1"/>
  <c r="CM99" i="1"/>
  <c r="CJ98" i="1"/>
  <c r="CG99" i="1"/>
  <c r="CE98" i="1"/>
  <c r="CC99" i="1"/>
  <c r="CA98" i="1"/>
  <c r="BY99" i="1"/>
  <c r="BW98" i="1"/>
  <c r="BR99" i="1"/>
  <c r="BP98" i="1"/>
  <c r="AO99" i="1"/>
  <c r="AJ98" i="1"/>
  <c r="AH99" i="1"/>
  <c r="AF98" i="1"/>
  <c r="AD99" i="1"/>
  <c r="AA98" i="1"/>
  <c r="Y99" i="1"/>
  <c r="V98" i="1"/>
  <c r="T99" i="1"/>
  <c r="Q98" i="1"/>
  <c r="M99" i="1"/>
  <c r="K98" i="1"/>
  <c r="I99" i="1"/>
  <c r="F98" i="1"/>
  <c r="O99" i="1"/>
  <c r="AX99" i="1"/>
  <c r="BA98" i="1"/>
  <c r="AV99" i="1"/>
  <c r="CI75" i="1"/>
  <c r="CI108" i="1"/>
  <c r="E126" i="1"/>
  <c r="BX120" i="1"/>
  <c r="AO123" i="1"/>
  <c r="AO108" i="1"/>
  <c r="CF61" i="1"/>
  <c r="CF74" i="1"/>
  <c r="BQ123" i="1"/>
  <c r="BQ117" i="1"/>
  <c r="CZ88" i="1"/>
  <c r="CZ90" i="1"/>
  <c r="CE23" i="1"/>
  <c r="CE27" i="1"/>
  <c r="CE35" i="1" s="1"/>
  <c r="CE51" i="1" s="1"/>
  <c r="CE79" i="1"/>
  <c r="CE80" i="1" s="1"/>
  <c r="AE23" i="1"/>
  <c r="AE79" i="1"/>
  <c r="AE80" i="1"/>
  <c r="AE27" i="1"/>
  <c r="AE35" i="1"/>
  <c r="AC23" i="1"/>
  <c r="AC79" i="1"/>
  <c r="AC80" i="1" s="1"/>
  <c r="AC27" i="1"/>
  <c r="AC35" i="1"/>
  <c r="T23" i="1"/>
  <c r="T27" i="1"/>
  <c r="T35" i="1"/>
  <c r="P23" i="1"/>
  <c r="P27" i="1"/>
  <c r="P35" i="1" s="1"/>
  <c r="AT98" i="1"/>
  <c r="AT99" i="1"/>
  <c r="CV99" i="1"/>
  <c r="CV98" i="1"/>
  <c r="AU126" i="1"/>
  <c r="AL120" i="1"/>
  <c r="BT120" i="1"/>
  <c r="AW90" i="1"/>
  <c r="AW88" i="1"/>
  <c r="AW51" i="1"/>
  <c r="CZ51" i="1"/>
  <c r="Y123" i="1"/>
  <c r="AJ117" i="1"/>
  <c r="Y117" i="1"/>
  <c r="U120" i="1"/>
  <c r="I117" i="1"/>
  <c r="CX74" i="1"/>
  <c r="CX75" i="1"/>
  <c r="T74" i="1"/>
  <c r="CZ61" i="1"/>
  <c r="CZ74" i="1"/>
  <c r="R61" i="1"/>
  <c r="R74" i="1"/>
  <c r="F120" i="1"/>
  <c r="CB79" i="1"/>
  <c r="CB80" i="1"/>
  <c r="CR23" i="1"/>
  <c r="CR79" i="1"/>
  <c r="CR80" i="1"/>
  <c r="CG23" i="1"/>
  <c r="CG27" i="1"/>
  <c r="CG35" i="1" s="1"/>
  <c r="CA23" i="1"/>
  <c r="CA27" i="1"/>
  <c r="CA35" i="1" s="1"/>
  <c r="BX23" i="1"/>
  <c r="BX27" i="1"/>
  <c r="BS23" i="1"/>
  <c r="BS79" i="1"/>
  <c r="BS80" i="1" s="1"/>
  <c r="BS27" i="1"/>
  <c r="BS35" i="1"/>
  <c r="BQ23" i="1"/>
  <c r="BQ27" i="1"/>
  <c r="AD23" i="1"/>
  <c r="AD27" i="1"/>
  <c r="AY99" i="1"/>
  <c r="AY98" i="1"/>
  <c r="CP98" i="1"/>
  <c r="CP99" i="1"/>
  <c r="E99" i="1"/>
  <c r="AU99" i="1"/>
  <c r="AR117" i="1"/>
  <c r="CK35" i="1"/>
  <c r="AS123" i="1"/>
  <c r="CV23" i="1"/>
  <c r="BT75" i="1"/>
  <c r="BT123" i="1"/>
  <c r="BE74" i="1"/>
  <c r="BD61" i="1"/>
  <c r="CK23" i="1"/>
  <c r="CQ35" i="1"/>
  <c r="CQ33" i="1"/>
  <c r="CQ92" i="1"/>
  <c r="AS61" i="1"/>
  <c r="BC75" i="1"/>
  <c r="BC117" i="1"/>
  <c r="AB61" i="1"/>
  <c r="AV98" i="1"/>
  <c r="CK75" i="1"/>
  <c r="CK108" i="1"/>
  <c r="CK117" i="1"/>
  <c r="CQ23" i="1"/>
  <c r="CQ79" i="1"/>
  <c r="CQ80" i="1" s="1"/>
  <c r="X51" i="1"/>
  <c r="X89" i="1"/>
  <c r="X90" i="1"/>
  <c r="H79" i="1"/>
  <c r="H80" i="1"/>
  <c r="H27" i="1"/>
  <c r="AX75" i="1"/>
  <c r="AX117" i="1"/>
  <c r="CP74" i="1"/>
  <c r="CP61" i="1"/>
  <c r="BI79" i="1"/>
  <c r="BI80" i="1" s="1"/>
  <c r="BI23" i="1"/>
  <c r="BI35" i="1"/>
  <c r="BO98" i="1"/>
  <c r="AT74" i="1"/>
  <c r="AT61" i="1"/>
  <c r="BM98" i="1"/>
  <c r="BM99" i="1"/>
  <c r="CY33" i="1"/>
  <c r="O108" i="1"/>
  <c r="O117" i="1"/>
  <c r="AW33" i="1"/>
  <c r="AW87" i="1"/>
  <c r="AW67" i="1" s="1"/>
  <c r="AW65" i="1" s="1"/>
  <c r="CK33" i="1"/>
  <c r="CK91" i="1"/>
  <c r="CK87" i="1"/>
  <c r="CK67" i="1" s="1"/>
  <c r="CK65" i="1" s="1"/>
  <c r="CN35" i="1"/>
  <c r="CN91" i="1"/>
  <c r="CZ23" i="1"/>
  <c r="CZ79" i="1"/>
  <c r="CZ80" i="1"/>
  <c r="DA61" i="1"/>
  <c r="DA74" i="1"/>
  <c r="CT61" i="1"/>
  <c r="CT74" i="1"/>
  <c r="CH98" i="1"/>
  <c r="CH82" i="1"/>
  <c r="BH23" i="1"/>
  <c r="BH79" i="1"/>
  <c r="BH80" i="1" s="1"/>
  <c r="BH35" i="1"/>
  <c r="BK117" i="1"/>
  <c r="BK75" i="1"/>
  <c r="AZ61" i="1"/>
  <c r="AZ74" i="1"/>
  <c r="BD117" i="1"/>
  <c r="BD75" i="1"/>
  <c r="BV23" i="1"/>
  <c r="BV79" i="1"/>
  <c r="BV80" i="1" s="1"/>
  <c r="BV27" i="1"/>
  <c r="AR27" i="1"/>
  <c r="AR35" i="1" s="1"/>
  <c r="AR23" i="1"/>
  <c r="BL74" i="1"/>
  <c r="BL75" i="1"/>
  <c r="BL61" i="1"/>
  <c r="BA74" i="1"/>
  <c r="BA117" i="1"/>
  <c r="BA61" i="1"/>
  <c r="AB123" i="1"/>
  <c r="AB126" i="1"/>
  <c r="AB75" i="1"/>
  <c r="BA99" i="1"/>
  <c r="DA98" i="1"/>
  <c r="AZ98" i="1"/>
  <c r="AL98" i="1"/>
  <c r="BV98" i="1"/>
  <c r="BU99" i="1"/>
  <c r="AW99" i="1"/>
  <c r="CX98" i="1"/>
  <c r="CX99" i="1"/>
  <c r="CU98" i="1"/>
  <c r="CU99" i="1"/>
  <c r="CR98" i="1"/>
  <c r="CR99" i="1"/>
  <c r="CL98" i="1"/>
  <c r="CL99" i="1"/>
  <c r="CI98" i="1"/>
  <c r="CI99" i="1"/>
  <c r="CF98" i="1"/>
  <c r="CF99" i="1"/>
  <c r="CD98" i="1"/>
  <c r="CD99" i="1"/>
  <c r="CB98" i="1"/>
  <c r="CB99" i="1"/>
  <c r="BZ98" i="1"/>
  <c r="BZ99" i="1"/>
  <c r="BX98" i="1"/>
  <c r="BX99" i="1"/>
  <c r="BS98" i="1"/>
  <c r="BS99" i="1"/>
  <c r="BQ98" i="1"/>
  <c r="BQ99" i="1"/>
  <c r="BN98" i="1"/>
  <c r="BN99" i="1"/>
  <c r="AN98" i="1"/>
  <c r="AN99" i="1"/>
  <c r="AI98" i="1"/>
  <c r="AI99" i="1"/>
  <c r="AG98" i="1"/>
  <c r="AG99" i="1"/>
  <c r="AE98" i="1"/>
  <c r="AE99" i="1"/>
  <c r="AC98" i="1"/>
  <c r="AC99" i="1"/>
  <c r="Z98" i="1"/>
  <c r="Z99" i="1"/>
  <c r="W98" i="1"/>
  <c r="W99" i="1"/>
  <c r="W82" i="1"/>
  <c r="U98" i="1"/>
  <c r="U99" i="1"/>
  <c r="R98" i="1"/>
  <c r="R99" i="1"/>
  <c r="R82" i="1"/>
  <c r="P98" i="1"/>
  <c r="P99" i="1"/>
  <c r="L98" i="1"/>
  <c r="L99" i="1"/>
  <c r="J98" i="1"/>
  <c r="J99" i="1"/>
  <c r="J82" i="1"/>
  <c r="G98" i="1"/>
  <c r="G99" i="1"/>
  <c r="E82" i="1"/>
  <c r="E98" i="1"/>
  <c r="BQ120" i="1"/>
  <c r="CJ75" i="1"/>
  <c r="CJ108" i="1"/>
  <c r="W120" i="1"/>
  <c r="CW108" i="1"/>
  <c r="CW117" i="1"/>
  <c r="CR75" i="1"/>
  <c r="CR117" i="1"/>
  <c r="CR123" i="1"/>
  <c r="CF75" i="1"/>
  <c r="BP75" i="1"/>
  <c r="BP108" i="1"/>
  <c r="AI75" i="1"/>
  <c r="AI123" i="1"/>
  <c r="AC75" i="1"/>
  <c r="AC108" i="1"/>
  <c r="V75" i="1"/>
  <c r="V117" i="1"/>
  <c r="V123" i="1"/>
  <c r="R117" i="1"/>
  <c r="R120" i="1"/>
  <c r="I126" i="1"/>
  <c r="E75" i="1"/>
  <c r="E108" i="1"/>
  <c r="B75" i="1"/>
  <c r="B123" i="1"/>
  <c r="B127" i="1"/>
  <c r="CE61" i="1"/>
  <c r="CE74" i="1"/>
  <c r="CC61" i="1"/>
  <c r="CC74" i="1"/>
  <c r="Q75" i="1"/>
  <c r="Q117" i="1"/>
  <c r="M61" i="1"/>
  <c r="M74" i="1"/>
  <c r="C61" i="1"/>
  <c r="C74" i="1"/>
  <c r="CU27" i="1"/>
  <c r="CU35" i="1"/>
  <c r="CU79" i="1"/>
  <c r="CU80" i="1"/>
  <c r="BP23" i="1"/>
  <c r="BP27" i="1"/>
  <c r="BP79" i="1"/>
  <c r="BP80" i="1"/>
  <c r="AO23" i="1"/>
  <c r="AO79" i="1"/>
  <c r="AO80" i="1"/>
  <c r="AI23" i="1"/>
  <c r="AI79" i="1"/>
  <c r="AI80" i="1" s="1"/>
  <c r="AA23" i="1"/>
  <c r="AA79" i="1"/>
  <c r="AA80" i="1" s="1"/>
  <c r="I23" i="1"/>
  <c r="I79" i="1"/>
  <c r="I80" i="1"/>
  <c r="CX23" i="1"/>
  <c r="CX27" i="1"/>
  <c r="CX106" i="1"/>
  <c r="CJ23" i="1"/>
  <c r="CJ79" i="1"/>
  <c r="CJ80" i="1"/>
  <c r="CJ27" i="1"/>
  <c r="CF23" i="1"/>
  <c r="CF79" i="1"/>
  <c r="CF80" i="1"/>
  <c r="CF27" i="1"/>
  <c r="CF105" i="1" s="1"/>
  <c r="L23" i="1"/>
  <c r="L27" i="1"/>
  <c r="J23" i="1"/>
  <c r="J79" i="1"/>
  <c r="J80" i="1" s="1"/>
  <c r="J27" i="1"/>
  <c r="J35" i="1"/>
  <c r="F23" i="1"/>
  <c r="F79" i="1"/>
  <c r="F80" i="1"/>
  <c r="F27" i="1"/>
  <c r="AC123" i="1"/>
  <c r="R123" i="1"/>
  <c r="R126" i="1"/>
  <c r="CM117" i="1"/>
  <c r="BY117" i="1"/>
  <c r="AN117" i="1"/>
  <c r="AI117" i="1"/>
  <c r="B117" i="1"/>
  <c r="B121" i="1" s="1"/>
  <c r="CM108" i="1"/>
  <c r="CU75" i="1"/>
  <c r="CU123" i="1"/>
  <c r="CU108" i="1"/>
  <c r="CG74" i="1"/>
  <c r="CA74" i="1"/>
  <c r="BX75" i="1"/>
  <c r="BX123" i="1"/>
  <c r="AF75" i="1"/>
  <c r="AF123" i="1"/>
  <c r="AD108" i="1"/>
  <c r="AD123" i="1"/>
  <c r="Z74" i="1"/>
  <c r="T117" i="1"/>
  <c r="P75" i="1"/>
  <c r="P117" i="1"/>
  <c r="K75" i="1"/>
  <c r="K123" i="1"/>
  <c r="G75" i="1"/>
  <c r="G117" i="1"/>
  <c r="G123" i="1"/>
  <c r="CB61" i="1"/>
  <c r="CB74" i="1"/>
  <c r="BZ61" i="1"/>
  <c r="BZ74" i="1"/>
  <c r="BQ126" i="1"/>
  <c r="AH75" i="1"/>
  <c r="AH117" i="1"/>
  <c r="AH123" i="1"/>
  <c r="AA61" i="1"/>
  <c r="AA74" i="1"/>
  <c r="AA117" i="1" s="1"/>
  <c r="L61" i="1"/>
  <c r="L74" i="1"/>
  <c r="J75" i="1"/>
  <c r="J117" i="1"/>
  <c r="F75" i="1"/>
  <c r="F123" i="1"/>
  <c r="D61" i="1"/>
  <c r="D74" i="1"/>
  <c r="W79" i="1"/>
  <c r="W80" i="1"/>
  <c r="U79" i="1"/>
  <c r="U80" i="1" s="1"/>
  <c r="CE88" i="1"/>
  <c r="CE89" i="1"/>
  <c r="CE90" i="1"/>
  <c r="BP35" i="1"/>
  <c r="CS23" i="1"/>
  <c r="CS27" i="1"/>
  <c r="CS79" i="1"/>
  <c r="CS80" i="1"/>
  <c r="CL23" i="1"/>
  <c r="CL79" i="1"/>
  <c r="CL80" i="1"/>
  <c r="CD23" i="1"/>
  <c r="CD79" i="1"/>
  <c r="CD80" i="1"/>
  <c r="BZ27" i="1"/>
  <c r="BZ106" i="1"/>
  <c r="BZ79" i="1"/>
  <c r="BZ80" i="1" s="1"/>
  <c r="L79" i="1"/>
  <c r="L80" i="1" s="1"/>
  <c r="CM23" i="1"/>
  <c r="CM27" i="1"/>
  <c r="CM104" i="1" s="1"/>
  <c r="CI23" i="1"/>
  <c r="CI27" i="1"/>
  <c r="CI35" i="1"/>
  <c r="CC23" i="1"/>
  <c r="CC79" i="1"/>
  <c r="CC80" i="1" s="1"/>
  <c r="CC27" i="1"/>
  <c r="BY23" i="1"/>
  <c r="BY79" i="1"/>
  <c r="BY80" i="1" s="1"/>
  <c r="BY27" i="1"/>
  <c r="BW23" i="1"/>
  <c r="BW27" i="1"/>
  <c r="BR23" i="1"/>
  <c r="BR79" i="1"/>
  <c r="BR80" i="1" s="1"/>
  <c r="BR27" i="1"/>
  <c r="AG23" i="1"/>
  <c r="AG27" i="1"/>
  <c r="AG105" i="1"/>
  <c r="Z23" i="1"/>
  <c r="Z79" i="1"/>
  <c r="Z80" i="1" s="1"/>
  <c r="Z27" i="1"/>
  <c r="Z35" i="1"/>
  <c r="Q23" i="1"/>
  <c r="Q27" i="1"/>
  <c r="M79" i="1"/>
  <c r="M80" i="1"/>
  <c r="M27" i="1"/>
  <c r="K23" i="1"/>
  <c r="K79" i="1"/>
  <c r="K80" i="1"/>
  <c r="K27" i="1"/>
  <c r="BH99" i="1"/>
  <c r="AR120" i="1"/>
  <c r="BC88" i="1"/>
  <c r="BC89" i="1"/>
  <c r="BC51" i="1"/>
  <c r="BA120" i="1"/>
  <c r="H123" i="1"/>
  <c r="H117" i="1"/>
  <c r="BM117" i="1"/>
  <c r="BM123" i="1"/>
  <c r="BM75" i="1"/>
  <c r="CN90" i="1"/>
  <c r="BO35" i="1"/>
  <c r="BO87" i="1" s="1"/>
  <c r="BO67" i="1" s="1"/>
  <c r="BO65" i="1" s="1"/>
  <c r="BO91" i="1"/>
  <c r="BC33" i="1"/>
  <c r="BC87" i="1"/>
  <c r="BC67" i="1" s="1"/>
  <c r="BC65" i="1" s="1"/>
  <c r="BC91" i="1"/>
  <c r="CN33" i="1"/>
  <c r="CN87" i="1"/>
  <c r="CN67" i="1" s="1"/>
  <c r="CN65" i="1" s="1"/>
  <c r="CN92" i="1"/>
  <c r="O27" i="1"/>
  <c r="O106" i="1" s="1"/>
  <c r="O79" i="1"/>
  <c r="O80" i="1"/>
  <c r="CN82" i="1"/>
  <c r="CN99" i="1"/>
  <c r="H98" i="1"/>
  <c r="H82" i="1"/>
  <c r="H99" i="1"/>
  <c r="BI74" i="1"/>
  <c r="BI61" i="1"/>
  <c r="BG27" i="1"/>
  <c r="BG23" i="1"/>
  <c r="BG79" i="1"/>
  <c r="BG80" i="1"/>
  <c r="BE79" i="1"/>
  <c r="BE80" i="1" s="1"/>
  <c r="BE27" i="1"/>
  <c r="BE35" i="1" s="1"/>
  <c r="BE23" i="1"/>
  <c r="CN74" i="1"/>
  <c r="CN61" i="1"/>
  <c r="BG74" i="1"/>
  <c r="BG75" i="1" s="1"/>
  <c r="BG61" i="1"/>
  <c r="AX23" i="1"/>
  <c r="AX27" i="1"/>
  <c r="BF117" i="1"/>
  <c r="BF123" i="1"/>
  <c r="N82" i="1"/>
  <c r="N98" i="1"/>
  <c r="N99" i="1"/>
  <c r="O82" i="1"/>
  <c r="O98" i="1"/>
  <c r="AS79" i="1"/>
  <c r="AS80" i="1" s="1"/>
  <c r="AS27" i="1"/>
  <c r="AS35" i="1" s="1"/>
  <c r="AS23" i="1"/>
  <c r="BO82" i="1"/>
  <c r="BO99" i="1"/>
  <c r="AR33" i="1"/>
  <c r="BT82" i="1"/>
  <c r="BT99" i="1"/>
  <c r="BT98" i="1"/>
  <c r="AQ74" i="1"/>
  <c r="AQ61" i="1"/>
  <c r="BJ61" i="1"/>
  <c r="BJ74" i="1"/>
  <c r="BJ51" i="1"/>
  <c r="BJ88" i="1"/>
  <c r="BJ87" i="1"/>
  <c r="BJ67" i="1" s="1"/>
  <c r="BJ65" i="1" s="1"/>
  <c r="BC127" i="1"/>
  <c r="BC126" i="1"/>
  <c r="AR51" i="1"/>
  <c r="CT98" i="1"/>
  <c r="CT99" i="1"/>
  <c r="BB91" i="1"/>
  <c r="CP123" i="1"/>
  <c r="CP127" i="1" s="1"/>
  <c r="CP75" i="1"/>
  <c r="DA27" i="1"/>
  <c r="DA106" i="1" s="1"/>
  <c r="DA23" i="1"/>
  <c r="C98" i="1"/>
  <c r="C99" i="1"/>
  <c r="CT23" i="1"/>
  <c r="CT79" i="1"/>
  <c r="CT80" i="1"/>
  <c r="CT27" i="1"/>
  <c r="CT106" i="1" s="1"/>
  <c r="BJ99" i="1"/>
  <c r="BJ98" i="1"/>
  <c r="BD23" i="1"/>
  <c r="BD27" i="1"/>
  <c r="BD106" i="1"/>
  <c r="AX79" i="1"/>
  <c r="AX80" i="1" s="1"/>
  <c r="BC23" i="1"/>
  <c r="AX61" i="1"/>
  <c r="AP61" i="1"/>
  <c r="AP74" i="1"/>
  <c r="BK79" i="1"/>
  <c r="BK80" i="1"/>
  <c r="BK27" i="1"/>
  <c r="AK74" i="1"/>
  <c r="BU79" i="1"/>
  <c r="BU80" i="1" s="1"/>
  <c r="BU27" i="1"/>
  <c r="BU35" i="1"/>
  <c r="AZ27" i="1"/>
  <c r="AZ23" i="1"/>
  <c r="AZ79" i="1"/>
  <c r="AZ80" i="1"/>
  <c r="AY74" i="1"/>
  <c r="AY61" i="1"/>
  <c r="BT27" i="1"/>
  <c r="BT106" i="1" s="1"/>
  <c r="BT105" i="1"/>
  <c r="BT23" i="1"/>
  <c r="BH74" i="1"/>
  <c r="BH61" i="1"/>
  <c r="AT27" i="1"/>
  <c r="AT106" i="1" s="1"/>
  <c r="AT79" i="1"/>
  <c r="AT80" i="1"/>
  <c r="BL117" i="1"/>
  <c r="BL123" i="1"/>
  <c r="CK99" i="1"/>
  <c r="CK98" i="1"/>
  <c r="AV123" i="1"/>
  <c r="AV75" i="1"/>
  <c r="AB82" i="1"/>
  <c r="AB99" i="1"/>
  <c r="AB98" i="1"/>
  <c r="BY126" i="1"/>
  <c r="DA75" i="1"/>
  <c r="DA123" i="1"/>
  <c r="CH123" i="1"/>
  <c r="CH99" i="1"/>
  <c r="BV92" i="1"/>
  <c r="BV33" i="1"/>
  <c r="AB91" i="1"/>
  <c r="CO123" i="1"/>
  <c r="CQ117" i="1"/>
  <c r="CQ75" i="1"/>
  <c r="AK79" i="1"/>
  <c r="AK80" i="1"/>
  <c r="AK23" i="1"/>
  <c r="X91" i="1"/>
  <c r="X92" i="1"/>
  <c r="X87" i="1"/>
  <c r="X67" i="1" s="1"/>
  <c r="X65" i="1" s="1"/>
  <c r="BM23" i="1"/>
  <c r="BM27" i="1"/>
  <c r="BF27" i="1"/>
  <c r="BF105" i="1" s="1"/>
  <c r="BF104" i="1"/>
  <c r="BF79" i="1"/>
  <c r="BF80" i="1" s="1"/>
  <c r="S82" i="1"/>
  <c r="S99" i="1"/>
  <c r="S98" i="1"/>
  <c r="AM61" i="1"/>
  <c r="AM74" i="1"/>
  <c r="BL99" i="1"/>
  <c r="BL98" i="1"/>
  <c r="X98" i="1"/>
  <c r="X99" i="1"/>
  <c r="S123" i="1"/>
  <c r="S117" i="1"/>
  <c r="BA123" i="1"/>
  <c r="BA75" i="1"/>
  <c r="BB23" i="1"/>
  <c r="BB79" i="1"/>
  <c r="BB80" i="1"/>
  <c r="BB35" i="1"/>
  <c r="AV27" i="1"/>
  <c r="AV106" i="1" s="1"/>
  <c r="AV105" i="1"/>
  <c r="AV23" i="1"/>
  <c r="AW61" i="1"/>
  <c r="AW74" i="1"/>
  <c r="BB123" i="1"/>
  <c r="BB117" i="1"/>
  <c r="CW102" i="1"/>
  <c r="CW101" i="1"/>
  <c r="CU102" i="1"/>
  <c r="CU101" i="1"/>
  <c r="CS102" i="1"/>
  <c r="CS101" i="1"/>
  <c r="CR102" i="1"/>
  <c r="CR101" i="1"/>
  <c r="CM102" i="1"/>
  <c r="CM101" i="1"/>
  <c r="CL102" i="1"/>
  <c r="CL101" i="1"/>
  <c r="CJ102" i="1"/>
  <c r="CJ101" i="1"/>
  <c r="CI102" i="1"/>
  <c r="CI101" i="1"/>
  <c r="BY101" i="1"/>
  <c r="BY102" i="1"/>
  <c r="BX102" i="1"/>
  <c r="BX101" i="1"/>
  <c r="BW102" i="1"/>
  <c r="BW101" i="1"/>
  <c r="BS102" i="1"/>
  <c r="BS101" i="1"/>
  <c r="BR102" i="1"/>
  <c r="BR101" i="1"/>
  <c r="BQ101" i="1"/>
  <c r="BQ102" i="1"/>
  <c r="BP102" i="1"/>
  <c r="BP101" i="1"/>
  <c r="BN102" i="1"/>
  <c r="BN101" i="1"/>
  <c r="AH102" i="1"/>
  <c r="AH101" i="1"/>
  <c r="AG102" i="1"/>
  <c r="AG101" i="1"/>
  <c r="AF102" i="1"/>
  <c r="AF101" i="1"/>
  <c r="AE102" i="1"/>
  <c r="AE101" i="1"/>
  <c r="Y102" i="1"/>
  <c r="Y101" i="1"/>
  <c r="W102" i="1"/>
  <c r="W101" i="1"/>
  <c r="V102" i="1"/>
  <c r="V101" i="1"/>
  <c r="U101" i="1"/>
  <c r="U102" i="1"/>
  <c r="Q102" i="1"/>
  <c r="Q101" i="1"/>
  <c r="P102" i="1"/>
  <c r="P101" i="1"/>
  <c r="K102" i="1"/>
  <c r="K101" i="1"/>
  <c r="J102" i="1"/>
  <c r="J101" i="1"/>
  <c r="F102" i="1"/>
  <c r="F101" i="1"/>
  <c r="E101" i="1"/>
  <c r="E102" i="1"/>
  <c r="B102" i="1"/>
  <c r="B101" i="1"/>
  <c r="CX117" i="1"/>
  <c r="CX123" i="1"/>
  <c r="CE123" i="1"/>
  <c r="CD123" i="1"/>
  <c r="BW123" i="1"/>
  <c r="BS123" i="1"/>
  <c r="CJ117" i="1"/>
  <c r="CI117" i="1"/>
  <c r="CE117" i="1"/>
  <c r="CD117" i="1"/>
  <c r="BW117" i="1"/>
  <c r="BS117" i="1"/>
  <c r="BP117" i="1"/>
  <c r="AF117" i="1"/>
  <c r="AE117" i="1"/>
  <c r="Z117" i="1"/>
  <c r="Q108" i="1"/>
  <c r="CW61" i="1"/>
  <c r="BY61" i="1"/>
  <c r="AH61" i="1"/>
  <c r="Y61" i="1"/>
  <c r="Q61" i="1"/>
  <c r="K61" i="1"/>
  <c r="F61" i="1"/>
  <c r="B61" i="1"/>
  <c r="CZ102" i="1"/>
  <c r="CZ101" i="1"/>
  <c r="CX102" i="1"/>
  <c r="CX101" i="1"/>
  <c r="CU61" i="1"/>
  <c r="CS61" i="1"/>
  <c r="CR61" i="1"/>
  <c r="CM61" i="1"/>
  <c r="CL61" i="1"/>
  <c r="CJ61" i="1"/>
  <c r="CI61" i="1"/>
  <c r="CG101" i="1"/>
  <c r="CG102" i="1"/>
  <c r="CF102" i="1"/>
  <c r="CF101" i="1"/>
  <c r="CE102" i="1"/>
  <c r="CE101" i="1"/>
  <c r="CD102" i="1"/>
  <c r="CD101" i="1"/>
  <c r="CC102" i="1"/>
  <c r="CC101" i="1"/>
  <c r="CB102" i="1"/>
  <c r="CB101" i="1"/>
  <c r="CA102" i="1"/>
  <c r="CA101" i="1"/>
  <c r="BZ102" i="1"/>
  <c r="BZ101" i="1"/>
  <c r="BX61" i="1"/>
  <c r="BW61" i="1"/>
  <c r="BS61" i="1"/>
  <c r="BR61" i="1"/>
  <c r="BQ61" i="1"/>
  <c r="BP61" i="1"/>
  <c r="BN61" i="1"/>
  <c r="AO102" i="1"/>
  <c r="AO101" i="1"/>
  <c r="AN102" i="1"/>
  <c r="AN101" i="1"/>
  <c r="AJ102" i="1"/>
  <c r="AJ101" i="1"/>
  <c r="AI102" i="1"/>
  <c r="AI101" i="1"/>
  <c r="AG61" i="1"/>
  <c r="AF61" i="1"/>
  <c r="AE61" i="1"/>
  <c r="AD102" i="1"/>
  <c r="AD101" i="1"/>
  <c r="AC101" i="1"/>
  <c r="AC102" i="1"/>
  <c r="AA102" i="1"/>
  <c r="AA101" i="1"/>
  <c r="Z102" i="1"/>
  <c r="Z101" i="1"/>
  <c r="W61" i="1"/>
  <c r="V61" i="1"/>
  <c r="U61" i="1"/>
  <c r="T102" i="1"/>
  <c r="T101" i="1"/>
  <c r="R102" i="1"/>
  <c r="R101" i="1"/>
  <c r="P61" i="1"/>
  <c r="M101" i="1"/>
  <c r="M102" i="1"/>
  <c r="L102" i="1"/>
  <c r="L101" i="1"/>
  <c r="J61" i="1"/>
  <c r="I102" i="1"/>
  <c r="I101" i="1"/>
  <c r="G102" i="1"/>
  <c r="G101" i="1"/>
  <c r="E61" i="1"/>
  <c r="D102" i="1"/>
  <c r="D101" i="1"/>
  <c r="C102" i="1"/>
  <c r="C101" i="1"/>
  <c r="CZ106" i="1"/>
  <c r="CZ105" i="1"/>
  <c r="CZ104" i="1"/>
  <c r="CX104" i="1"/>
  <c r="CX105" i="1"/>
  <c r="CW27" i="1"/>
  <c r="CU106" i="1"/>
  <c r="CU105" i="1"/>
  <c r="CU104" i="1"/>
  <c r="CS105" i="1"/>
  <c r="CR27" i="1"/>
  <c r="CM106" i="1"/>
  <c r="CM105" i="1"/>
  <c r="CL27" i="1"/>
  <c r="CJ106" i="1"/>
  <c r="CJ105" i="1"/>
  <c r="CJ104" i="1"/>
  <c r="CI106" i="1"/>
  <c r="CI105" i="1"/>
  <c r="CI104" i="1"/>
  <c r="CG106" i="1"/>
  <c r="CG105" i="1"/>
  <c r="CG104" i="1"/>
  <c r="CF106" i="1"/>
  <c r="CF104" i="1"/>
  <c r="CE106" i="1"/>
  <c r="CE105" i="1"/>
  <c r="CE104" i="1"/>
  <c r="CD27" i="1"/>
  <c r="CB27" i="1"/>
  <c r="CA106" i="1"/>
  <c r="CA105" i="1"/>
  <c r="CA104" i="1"/>
  <c r="BZ104" i="1"/>
  <c r="BY106" i="1"/>
  <c r="BY105" i="1"/>
  <c r="BY104" i="1"/>
  <c r="BX106" i="1"/>
  <c r="BX105" i="1"/>
  <c r="BX104" i="1"/>
  <c r="BW106" i="1"/>
  <c r="BW105" i="1"/>
  <c r="BW104" i="1"/>
  <c r="BS106" i="1"/>
  <c r="BS105" i="1"/>
  <c r="BS104" i="1"/>
  <c r="BR106" i="1"/>
  <c r="BQ106" i="1"/>
  <c r="BQ105" i="1"/>
  <c r="BQ104" i="1"/>
  <c r="BP105" i="1"/>
  <c r="BN27" i="1"/>
  <c r="AO27" i="1"/>
  <c r="AN106" i="1"/>
  <c r="AN105" i="1"/>
  <c r="AN104" i="1"/>
  <c r="AJ105" i="1"/>
  <c r="AI27" i="1"/>
  <c r="AH105" i="1"/>
  <c r="AH104" i="1"/>
  <c r="AH106" i="1"/>
  <c r="AG104" i="1"/>
  <c r="AF106" i="1"/>
  <c r="AF105" i="1"/>
  <c r="AF104" i="1"/>
  <c r="AE106" i="1"/>
  <c r="AE105" i="1"/>
  <c r="AE104" i="1"/>
  <c r="AD105" i="1"/>
  <c r="AD104" i="1"/>
  <c r="AD106" i="1"/>
  <c r="AC106" i="1"/>
  <c r="AC105" i="1"/>
  <c r="AC104" i="1"/>
  <c r="AA27" i="1"/>
  <c r="Z105" i="1"/>
  <c r="Z104" i="1"/>
  <c r="Z106" i="1"/>
  <c r="Y106" i="1"/>
  <c r="Y105" i="1"/>
  <c r="Y104" i="1"/>
  <c r="W27" i="1"/>
  <c r="U27" i="1"/>
  <c r="T106" i="1"/>
  <c r="T105" i="1"/>
  <c r="T104" i="1"/>
  <c r="R105" i="1"/>
  <c r="R104" i="1"/>
  <c r="R106" i="1"/>
  <c r="Q106" i="1"/>
  <c r="Q105" i="1"/>
  <c r="Q104" i="1"/>
  <c r="P106" i="1"/>
  <c r="P105" i="1"/>
  <c r="P104" i="1"/>
  <c r="M106" i="1"/>
  <c r="M105" i="1"/>
  <c r="M104" i="1"/>
  <c r="L106" i="1"/>
  <c r="L104" i="1"/>
  <c r="K105" i="1"/>
  <c r="J105" i="1"/>
  <c r="J104" i="1"/>
  <c r="J106" i="1"/>
  <c r="I27" i="1"/>
  <c r="G106" i="1"/>
  <c r="G105" i="1"/>
  <c r="G104" i="1"/>
  <c r="F104" i="1"/>
  <c r="E106" i="1"/>
  <c r="E105" i="1"/>
  <c r="E104" i="1"/>
  <c r="C106" i="1"/>
  <c r="C105" i="1"/>
  <c r="C104" i="1"/>
  <c r="B105" i="1"/>
  <c r="B104" i="1"/>
  <c r="B106" i="1"/>
  <c r="BX79" i="1"/>
  <c r="BX80" i="1" s="1"/>
  <c r="BW79" i="1"/>
  <c r="BW80" i="1"/>
  <c r="BQ79" i="1"/>
  <c r="BQ80" i="1"/>
  <c r="AG79" i="1"/>
  <c r="AG80" i="1" s="1"/>
  <c r="Q79" i="1"/>
  <c r="Q80" i="1"/>
  <c r="P79" i="1"/>
  <c r="P80" i="1" s="1"/>
  <c r="DA105" i="1"/>
  <c r="DA33" i="1"/>
  <c r="DA91" i="1"/>
  <c r="AZ106" i="1"/>
  <c r="AZ105" i="1"/>
  <c r="AZ104" i="1"/>
  <c r="AZ33" i="1"/>
  <c r="AZ35" i="1"/>
  <c r="BH117" i="1"/>
  <c r="AT104" i="1"/>
  <c r="AT105" i="1"/>
  <c r="AT35" i="1"/>
  <c r="AT87" i="1"/>
  <c r="AT67" i="1" s="1"/>
  <c r="AT65" i="1" s="1"/>
  <c r="AT92" i="1"/>
  <c r="BG106" i="1"/>
  <c r="BG105" i="1"/>
  <c r="BG104" i="1"/>
  <c r="BG91" i="1"/>
  <c r="BG35" i="1"/>
  <c r="BG92" i="1"/>
  <c r="BG33" i="1"/>
  <c r="BG123" i="1"/>
  <c r="BG117" i="1"/>
  <c r="CP104" i="1"/>
  <c r="CP106" i="1"/>
  <c r="CP105" i="1"/>
  <c r="CP35" i="1"/>
  <c r="CP87" i="1"/>
  <c r="CP67" i="1" s="1"/>
  <c r="CP65" i="1" s="1"/>
  <c r="CP91" i="1"/>
  <c r="CP92" i="1"/>
  <c r="CP33" i="1"/>
  <c r="CQ51" i="1"/>
  <c r="CQ88" i="1"/>
  <c r="CY108" i="1"/>
  <c r="CY117" i="1"/>
  <c r="CY75" i="1"/>
  <c r="CV106" i="1"/>
  <c r="CV105" i="1"/>
  <c r="CV104" i="1"/>
  <c r="CV33" i="1"/>
  <c r="CV35" i="1"/>
  <c r="CV91" i="1"/>
  <c r="CV92" i="1"/>
  <c r="CH104" i="1"/>
  <c r="CH105" i="1"/>
  <c r="CH91" i="1"/>
  <c r="CH35" i="1"/>
  <c r="CT104" i="1"/>
  <c r="CT105" i="1"/>
  <c r="BI106" i="1"/>
  <c r="BI105" i="1"/>
  <c r="BI104" i="1"/>
  <c r="BE106" i="1"/>
  <c r="BE104" i="1"/>
  <c r="CK106" i="1"/>
  <c r="CK105" i="1"/>
  <c r="CK104" i="1"/>
  <c r="AX104" i="1"/>
  <c r="AX106" i="1"/>
  <c r="AX105" i="1"/>
  <c r="H106" i="1"/>
  <c r="H105" i="1"/>
  <c r="H104" i="1"/>
  <c r="BO106" i="1"/>
  <c r="BO105" i="1"/>
  <c r="BO104" i="1"/>
  <c r="O105" i="1"/>
  <c r="BU106" i="1"/>
  <c r="BU104" i="1"/>
  <c r="BH106" i="1"/>
  <c r="BH105" i="1"/>
  <c r="BH104" i="1"/>
  <c r="AS105" i="1"/>
  <c r="DA102" i="1"/>
  <c r="DA101" i="1"/>
  <c r="CY61" i="1"/>
  <c r="CV79" i="1"/>
  <c r="CV80" i="1"/>
  <c r="CV102" i="1"/>
  <c r="CV101" i="1"/>
  <c r="CT102" i="1"/>
  <c r="CT101" i="1"/>
  <c r="CH102" i="1"/>
  <c r="CH101" i="1"/>
  <c r="BD105" i="1"/>
  <c r="BV104" i="1"/>
  <c r="BV105" i="1"/>
  <c r="BV106" i="1"/>
  <c r="AB105" i="1"/>
  <c r="AP102" i="1"/>
  <c r="AP101" i="1"/>
  <c r="BK102" i="1"/>
  <c r="BK101" i="1"/>
  <c r="AZ102" i="1"/>
  <c r="AZ101" i="1"/>
  <c r="BD102" i="1"/>
  <c r="BD101" i="1"/>
  <c r="AS101" i="1"/>
  <c r="AS102" i="1"/>
  <c r="BI101" i="1"/>
  <c r="BI102" i="1"/>
  <c r="AX102" i="1"/>
  <c r="AX101" i="1"/>
  <c r="BF102" i="1"/>
  <c r="BF101" i="1"/>
  <c r="CO101" i="1"/>
  <c r="CO102" i="1"/>
  <c r="CQ102" i="1"/>
  <c r="CQ101" i="1"/>
  <c r="CY106" i="1"/>
  <c r="CY105" i="1"/>
  <c r="CY104" i="1"/>
  <c r="BJ104" i="1"/>
  <c r="BJ106" i="1"/>
  <c r="BJ105" i="1"/>
  <c r="AW106" i="1"/>
  <c r="AW105" i="1"/>
  <c r="AW104" i="1"/>
  <c r="BM106" i="1"/>
  <c r="BM105" i="1"/>
  <c r="BM104" i="1"/>
  <c r="AK106" i="1"/>
  <c r="AK105" i="1"/>
  <c r="AK104" i="1"/>
  <c r="BK106" i="1"/>
  <c r="BK105" i="1"/>
  <c r="BK104" i="1"/>
  <c r="CQ106" i="1"/>
  <c r="CQ105" i="1"/>
  <c r="CQ104" i="1"/>
  <c r="BB104" i="1"/>
  <c r="BB106" i="1"/>
  <c r="BB105" i="1"/>
  <c r="BC106" i="1"/>
  <c r="BC105" i="1"/>
  <c r="BC104" i="1"/>
  <c r="BT104" i="1"/>
  <c r="CN106" i="1"/>
  <c r="CN105" i="1"/>
  <c r="CN104" i="1"/>
  <c r="CY102" i="1"/>
  <c r="CY101" i="1"/>
  <c r="BC102" i="1"/>
  <c r="BC101" i="1"/>
  <c r="AY102" i="1"/>
  <c r="AY101" i="1"/>
  <c r="X106" i="1"/>
  <c r="X105" i="1"/>
  <c r="X104" i="1"/>
  <c r="BH102" i="1"/>
  <c r="BH101" i="1"/>
  <c r="CK102" i="1"/>
  <c r="CK101" i="1"/>
  <c r="CN102" i="1"/>
  <c r="CN101" i="1"/>
  <c r="BG102" i="1"/>
  <c r="BG101" i="1"/>
  <c r="CP102" i="1"/>
  <c r="CP101" i="1"/>
  <c r="BU102" i="1"/>
  <c r="BU101" i="1"/>
  <c r="BT102" i="1"/>
  <c r="BT101" i="1"/>
  <c r="AR102" i="1"/>
  <c r="AR101" i="1"/>
  <c r="AR61" i="1"/>
  <c r="H102" i="1"/>
  <c r="H101" i="1"/>
  <c r="AU106" i="1"/>
  <c r="AU105" i="1"/>
  <c r="AU104" i="1"/>
  <c r="AK101" i="1"/>
  <c r="AK102" i="1"/>
  <c r="AL102" i="1"/>
  <c r="AL101" i="1"/>
  <c r="BV102" i="1"/>
  <c r="BV101" i="1"/>
  <c r="X102" i="1"/>
  <c r="X101" i="1"/>
  <c r="N74" i="1"/>
  <c r="AU102" i="1"/>
  <c r="AU101" i="1"/>
  <c r="BM102" i="1"/>
  <c r="BM101" i="1"/>
  <c r="BA101" i="1"/>
  <c r="BA102" i="1"/>
  <c r="AQ102" i="1"/>
  <c r="AQ101" i="1"/>
  <c r="AV102" i="1"/>
  <c r="AV101" i="1"/>
  <c r="BB102" i="1"/>
  <c r="BB101" i="1"/>
  <c r="AT102" i="1"/>
  <c r="AT101" i="1"/>
  <c r="AM102" i="1"/>
  <c r="AM101" i="1"/>
  <c r="AR106" i="1"/>
  <c r="AR105" i="1"/>
  <c r="AR104" i="1"/>
  <c r="S102" i="1"/>
  <c r="S101" i="1"/>
  <c r="N102" i="1"/>
  <c r="N101" i="1"/>
  <c r="O102" i="1"/>
  <c r="O101" i="1"/>
  <c r="BL102" i="1"/>
  <c r="BL101" i="1"/>
  <c r="BE102" i="1"/>
  <c r="BE101" i="1"/>
  <c r="AW102" i="1"/>
  <c r="AW101" i="1"/>
  <c r="BO102" i="1"/>
  <c r="BO101" i="1"/>
  <c r="AB102" i="1"/>
  <c r="AB101" i="1"/>
  <c r="BJ102" i="1"/>
  <c r="BJ101" i="1"/>
  <c r="AK89" i="1"/>
  <c r="AK90" i="1" s="1"/>
  <c r="AK87" i="1"/>
  <c r="AK67" i="1" s="1"/>
  <c r="AK65" i="1" s="1"/>
  <c r="AK51" i="1"/>
  <c r="AK88" i="1"/>
  <c r="CZ92" i="1"/>
  <c r="CZ91" i="1"/>
  <c r="V79" i="1"/>
  <c r="V80" i="1"/>
  <c r="V27" i="1"/>
  <c r="AK33" i="1"/>
  <c r="AK91" i="1"/>
  <c r="AJ75" i="1"/>
  <c r="AJ123" i="1"/>
  <c r="BR104" i="1"/>
  <c r="BR105" i="1"/>
  <c r="CS106" i="1"/>
  <c r="CS104" i="1"/>
  <c r="K106" i="1"/>
  <c r="K104" i="1"/>
  <c r="CC35" i="1"/>
  <c r="CC106" i="1"/>
  <c r="CC104" i="1"/>
  <c r="BA23" i="1"/>
  <c r="BA79" i="1"/>
  <c r="BA80" i="1" s="1"/>
  <c r="AY79" i="1"/>
  <c r="AY80" i="1"/>
  <c r="AY27" i="1"/>
  <c r="AB92" i="1"/>
  <c r="AB33" i="1"/>
  <c r="AJ106" i="1"/>
  <c r="AJ104" i="1"/>
  <c r="E88" i="1"/>
  <c r="E90" i="1"/>
  <c r="BF106" i="1"/>
  <c r="AB104" i="1"/>
  <c r="AB106" i="1"/>
  <c r="BD104" i="1"/>
  <c r="AS104" i="1"/>
  <c r="AS106" i="1"/>
  <c r="BU105" i="1"/>
  <c r="O104" i="1"/>
  <c r="CH92" i="1"/>
  <c r="CH127" i="1" s="1"/>
  <c r="CH33" i="1"/>
  <c r="AT91" i="1"/>
  <c r="AT33" i="1"/>
  <c r="BH75" i="1"/>
  <c r="BH123" i="1"/>
  <c r="DA35" i="1"/>
  <c r="DA92" i="1"/>
  <c r="DA104" i="1"/>
  <c r="AG106" i="1"/>
  <c r="BZ105" i="1"/>
  <c r="CC105" i="1"/>
  <c r="AB35" i="1"/>
  <c r="AY23" i="1"/>
  <c r="CH75" i="1"/>
  <c r="BR126" i="1"/>
  <c r="BA27" i="1"/>
  <c r="F35" i="1"/>
  <c r="F105" i="1"/>
  <c r="F106" i="1"/>
  <c r="L35" i="1"/>
  <c r="L105" i="1"/>
  <c r="BP106" i="1"/>
  <c r="BP104" i="1"/>
  <c r="AR89" i="1"/>
  <c r="AR90" i="1"/>
  <c r="AR88" i="1"/>
  <c r="CN51" i="1"/>
  <c r="CN89" i="1"/>
  <c r="CN88" i="1"/>
  <c r="CY87" i="1"/>
  <c r="CY67" i="1" s="1"/>
  <c r="CY65" i="1" s="1"/>
  <c r="R75" i="1"/>
  <c r="CZ123" i="1"/>
  <c r="CZ117" i="1"/>
  <c r="T75" i="1"/>
  <c r="T123" i="1"/>
  <c r="CY89" i="1"/>
  <c r="R33" i="1"/>
  <c r="R92" i="1"/>
  <c r="R91" i="1"/>
  <c r="R35" i="1"/>
  <c r="CH23" i="1"/>
  <c r="CH79" i="1"/>
  <c r="CH80" i="1" s="1"/>
  <c r="N79" i="1"/>
  <c r="N80" i="1" s="1"/>
  <c r="N27" i="1"/>
  <c r="E33" i="1"/>
  <c r="E92" i="1"/>
  <c r="E91" i="1"/>
  <c r="B51" i="1"/>
  <c r="B88" i="1"/>
  <c r="AN75" i="1"/>
  <c r="AN123" i="1"/>
  <c r="T51" i="1"/>
  <c r="T88" i="1"/>
  <c r="T89" i="1"/>
  <c r="T90" i="1" s="1"/>
  <c r="G33" i="1"/>
  <c r="G92" i="1"/>
  <c r="G35" i="1"/>
  <c r="G87" i="1" s="1"/>
  <c r="G67" i="1" s="1"/>
  <c r="G65" i="1" s="1"/>
  <c r="G70" i="1" s="1"/>
  <c r="BL27" i="1"/>
  <c r="BL23" i="1"/>
  <c r="AP23" i="1"/>
  <c r="AP27" i="1"/>
  <c r="AP35" i="1" s="1"/>
  <c r="CY51" i="1"/>
  <c r="CY90" i="1"/>
  <c r="Y35" i="1"/>
  <c r="Y51" i="1" s="1"/>
  <c r="C92" i="1"/>
  <c r="Y92" i="1"/>
  <c r="AG126" i="1"/>
  <c r="C35" i="1"/>
  <c r="AF91" i="1"/>
  <c r="AF33" i="1"/>
  <c r="AF35" i="1"/>
  <c r="AF92" i="1"/>
  <c r="AF87" i="1"/>
  <c r="AF67" i="1" s="1"/>
  <c r="AF65" i="1" s="1"/>
  <c r="CA90" i="1"/>
  <c r="CA89" i="1"/>
  <c r="AQ27" i="1"/>
  <c r="AQ23" i="1"/>
  <c r="AQ79" i="1"/>
  <c r="AQ80" i="1" s="1"/>
  <c r="CO108" i="1"/>
  <c r="AN33" i="1"/>
  <c r="AN92" i="1"/>
  <c r="AN91" i="1"/>
  <c r="R51" i="1"/>
  <c r="R87" i="1"/>
  <c r="R67" i="1" s="1"/>
  <c r="R65" i="1" s="1"/>
  <c r="R88" i="1"/>
  <c r="R89" i="1"/>
  <c r="R90" i="1"/>
  <c r="AH51" i="1"/>
  <c r="AH88" i="1"/>
  <c r="AH89" i="1"/>
  <c r="AH90" i="1"/>
  <c r="AD75" i="1"/>
  <c r="AE126" i="1"/>
  <c r="CO27" i="1"/>
  <c r="CO23" i="1"/>
  <c r="AM23" i="1"/>
  <c r="AM27" i="1"/>
  <c r="AB113" i="1"/>
  <c r="BO123" i="1"/>
  <c r="BO117" i="1"/>
  <c r="BO75" i="1"/>
  <c r="CV75" i="1"/>
  <c r="CV108" i="1"/>
  <c r="CV123" i="1"/>
  <c r="AJ33" i="1"/>
  <c r="AJ35" i="1"/>
  <c r="AJ91" i="1"/>
  <c r="AJ92" i="1"/>
  <c r="E51" i="1"/>
  <c r="E87" i="1"/>
  <c r="E67" i="1" s="1"/>
  <c r="E65" i="1" s="1"/>
  <c r="E89" i="1"/>
  <c r="Y87" i="1"/>
  <c r="Y67" i="1" s="1"/>
  <c r="Y65" i="1" s="1"/>
  <c r="AN35" i="1"/>
  <c r="BN126" i="1"/>
  <c r="AH87" i="1"/>
  <c r="AH67" i="1" s="1"/>
  <c r="AH65" i="1" s="1"/>
  <c r="AE88" i="1"/>
  <c r="AE51" i="1"/>
  <c r="AE90" i="1"/>
  <c r="AE89" i="1"/>
  <c r="CG51" i="1"/>
  <c r="CG89" i="1"/>
  <c r="CG90" i="1" s="1"/>
  <c r="CG88" i="1"/>
  <c r="CG112" i="1" s="1"/>
  <c r="AC51" i="1"/>
  <c r="AC89" i="1"/>
  <c r="AC88" i="1"/>
  <c r="AC90" i="1"/>
  <c r="CW120" i="1"/>
  <c r="AR91" i="1"/>
  <c r="AR87" i="1"/>
  <c r="AR67" i="1" s="1"/>
  <c r="AR65" i="1" s="1"/>
  <c r="AZ75" i="1"/>
  <c r="AZ117" i="1"/>
  <c r="AZ123" i="1"/>
  <c r="BH90" i="1"/>
  <c r="BH88" i="1"/>
  <c r="BH51" i="1"/>
  <c r="BH89" i="1"/>
  <c r="O120" i="1"/>
  <c r="AX120" i="1"/>
  <c r="H33" i="1"/>
  <c r="H91" i="1"/>
  <c r="H92" i="1"/>
  <c r="H35" i="1"/>
  <c r="CK113" i="1"/>
  <c r="BC121" i="1"/>
  <c r="BC120" i="1"/>
  <c r="BE117" i="1"/>
  <c r="BE123" i="1"/>
  <c r="BE75" i="1"/>
  <c r="AS126" i="1"/>
  <c r="BS91" i="1"/>
  <c r="BS87" i="1"/>
  <c r="BS67" i="1" s="1"/>
  <c r="BS65" i="1" s="1"/>
  <c r="BS33" i="1"/>
  <c r="BS92" i="1"/>
  <c r="CA92" i="1"/>
  <c r="CA33" i="1"/>
  <c r="CA91" i="1"/>
  <c r="CZ75" i="1"/>
  <c r="I120" i="1"/>
  <c r="AJ120" i="1"/>
  <c r="P91" i="1"/>
  <c r="P33" i="1"/>
  <c r="P92" i="1"/>
  <c r="P87" i="1"/>
  <c r="P67" i="1" s="1"/>
  <c r="P65" i="1" s="1"/>
  <c r="T92" i="1"/>
  <c r="T91" i="1"/>
  <c r="T87" i="1"/>
  <c r="T67" i="1" s="1"/>
  <c r="T65" i="1" s="1"/>
  <c r="T33" i="1"/>
  <c r="AO126" i="1"/>
  <c r="BV35" i="1"/>
  <c r="BV91" i="1"/>
  <c r="BD120" i="1"/>
  <c r="BK120" i="1"/>
  <c r="CT117" i="1"/>
  <c r="CT123" i="1"/>
  <c r="CT75" i="1"/>
  <c r="DA117" i="1"/>
  <c r="AB127" i="1"/>
  <c r="AT108" i="1"/>
  <c r="AT123" i="1"/>
  <c r="AT75" i="1"/>
  <c r="BI51" i="1"/>
  <c r="BI90" i="1"/>
  <c r="BI89" i="1"/>
  <c r="BI87" i="1"/>
  <c r="BI67" i="1" s="1"/>
  <c r="BI65" i="1" s="1"/>
  <c r="BI88" i="1"/>
  <c r="CP108" i="1"/>
  <c r="CK120" i="1"/>
  <c r="CK121" i="1"/>
  <c r="CQ127" i="1"/>
  <c r="CQ90" i="1"/>
  <c r="CQ87" i="1"/>
  <c r="CQ67" i="1" s="1"/>
  <c r="CQ65" i="1" s="1"/>
  <c r="CQ89" i="1"/>
  <c r="BT126" i="1"/>
  <c r="CK89" i="1"/>
  <c r="CK88" i="1"/>
  <c r="CK112" i="1" s="1"/>
  <c r="CK90" i="1"/>
  <c r="CK51" i="1"/>
  <c r="BH87" i="1"/>
  <c r="BH67" i="1" s="1"/>
  <c r="BH65" i="1" s="1"/>
  <c r="AD92" i="1"/>
  <c r="AD33" i="1"/>
  <c r="AD35" i="1"/>
  <c r="AD87" i="1" s="1"/>
  <c r="AD67" i="1" s="1"/>
  <c r="AD65" i="1" s="1"/>
  <c r="AD91" i="1"/>
  <c r="BQ92" i="1"/>
  <c r="BQ33" i="1"/>
  <c r="BQ35" i="1"/>
  <c r="BQ91" i="1"/>
  <c r="BQ87" i="1"/>
  <c r="BQ67" i="1" s="1"/>
  <c r="BQ65" i="1" s="1"/>
  <c r="BS51" i="1"/>
  <c r="BS88" i="1"/>
  <c r="BS89" i="1"/>
  <c r="BS90" i="1" s="1"/>
  <c r="BX91" i="1"/>
  <c r="BX33" i="1"/>
  <c r="BX35" i="1"/>
  <c r="BX92" i="1"/>
  <c r="BX127" i="1" s="1"/>
  <c r="BX87" i="1"/>
  <c r="BX67" i="1" s="1"/>
  <c r="BX65" i="1" s="1"/>
  <c r="CG91" i="1"/>
  <c r="CG87" i="1"/>
  <c r="CG67" i="1" s="1"/>
  <c r="CG65" i="1" s="1"/>
  <c r="CG92" i="1"/>
  <c r="CG33" i="1"/>
  <c r="P88" i="1"/>
  <c r="P90" i="1"/>
  <c r="P51" i="1"/>
  <c r="P89" i="1"/>
  <c r="Y121" i="1"/>
  <c r="Y120" i="1"/>
  <c r="Y127" i="1"/>
  <c r="Y126" i="1"/>
  <c r="AC91" i="1"/>
  <c r="AC87" i="1"/>
  <c r="AC67" i="1" s="1"/>
  <c r="AC65" i="1" s="1"/>
  <c r="AC33" i="1"/>
  <c r="AC92" i="1"/>
  <c r="AE91" i="1"/>
  <c r="AE87" i="1"/>
  <c r="AE67" i="1" s="1"/>
  <c r="AE65" i="1" s="1"/>
  <c r="AE33" i="1"/>
  <c r="AE92" i="1"/>
  <c r="CE92" i="1"/>
  <c r="CE33" i="1"/>
  <c r="CE87" i="1"/>
  <c r="CE67" i="1" s="1"/>
  <c r="CE65" i="1" s="1"/>
  <c r="CE91" i="1"/>
  <c r="BB126" i="1"/>
  <c r="AV91" i="1"/>
  <c r="AV92" i="1"/>
  <c r="AV33" i="1"/>
  <c r="AV35" i="1"/>
  <c r="AV88" i="1" s="1"/>
  <c r="S120" i="1"/>
  <c r="AM108" i="1"/>
  <c r="AM75" i="1"/>
  <c r="AM117" i="1"/>
  <c r="BF33" i="1"/>
  <c r="BF91" i="1"/>
  <c r="BF35" i="1"/>
  <c r="BF87" i="1" s="1"/>
  <c r="BF67" i="1" s="1"/>
  <c r="BF65" i="1" s="1"/>
  <c r="BF92" i="1"/>
  <c r="BF127" i="1"/>
  <c r="CO126" i="1"/>
  <c r="AB51" i="1"/>
  <c r="AB90" i="1"/>
  <c r="AB87" i="1"/>
  <c r="AB67" i="1" s="1"/>
  <c r="AB65" i="1" s="1"/>
  <c r="AB88" i="1"/>
  <c r="AB112" i="1"/>
  <c r="AB89" i="1"/>
  <c r="CH126" i="1"/>
  <c r="DA126" i="1"/>
  <c r="BL126" i="1"/>
  <c r="BT91" i="1"/>
  <c r="BT92" i="1"/>
  <c r="BT33" i="1"/>
  <c r="AY123" i="1"/>
  <c r="AY75" i="1"/>
  <c r="AY117" i="1"/>
  <c r="BU89" i="1"/>
  <c r="BU90" i="1"/>
  <c r="BU51" i="1"/>
  <c r="BU88" i="1"/>
  <c r="BK33" i="1"/>
  <c r="BK92" i="1"/>
  <c r="BK35" i="1"/>
  <c r="BK87" i="1"/>
  <c r="BK67" i="1" s="1"/>
  <c r="BK65" i="1" s="1"/>
  <c r="BK91" i="1"/>
  <c r="AP117" i="1"/>
  <c r="AP123" i="1"/>
  <c r="AP75" i="1"/>
  <c r="CT92" i="1"/>
  <c r="CT91" i="1"/>
  <c r="CT33" i="1"/>
  <c r="CP126" i="1"/>
  <c r="BJ117" i="1"/>
  <c r="BJ123" i="1"/>
  <c r="BJ75" i="1"/>
  <c r="AS88" i="1"/>
  <c r="AS90" i="1"/>
  <c r="AS89" i="1"/>
  <c r="AS51" i="1"/>
  <c r="BF126" i="1"/>
  <c r="AX33" i="1"/>
  <c r="AX91" i="1"/>
  <c r="AX92" i="1"/>
  <c r="AX121" i="1" s="1"/>
  <c r="AX35" i="1"/>
  <c r="BE89" i="1"/>
  <c r="BE51" i="1"/>
  <c r="BE88" i="1"/>
  <c r="BE90" i="1"/>
  <c r="BE91" i="1"/>
  <c r="BE33" i="1"/>
  <c r="BE92" i="1"/>
  <c r="BE87" i="1"/>
  <c r="BE67" i="1" s="1"/>
  <c r="BE65" i="1" s="1"/>
  <c r="BI123" i="1"/>
  <c r="BI127" i="1" s="1"/>
  <c r="BI75" i="1"/>
  <c r="BI117" i="1"/>
  <c r="O92" i="1"/>
  <c r="O91" i="1"/>
  <c r="O33" i="1"/>
  <c r="BO89" i="1"/>
  <c r="BO90" i="1"/>
  <c r="BO88" i="1"/>
  <c r="BO51" i="1"/>
  <c r="BM120" i="1"/>
  <c r="H126" i="1"/>
  <c r="H127" i="1"/>
  <c r="BB127" i="1"/>
  <c r="M91" i="1"/>
  <c r="M33" i="1"/>
  <c r="M35" i="1"/>
  <c r="M92" i="1"/>
  <c r="M87" i="1"/>
  <c r="M67" i="1" s="1"/>
  <c r="M65" i="1" s="1"/>
  <c r="Q91" i="1"/>
  <c r="Q33" i="1"/>
  <c r="Q35" i="1"/>
  <c r="Q92" i="1"/>
  <c r="Q87" i="1"/>
  <c r="Q67" i="1" s="1"/>
  <c r="Q65" i="1" s="1"/>
  <c r="Z51" i="1"/>
  <c r="Z89" i="1"/>
  <c r="Z90" i="1"/>
  <c r="Z88" i="1"/>
  <c r="AG91" i="1"/>
  <c r="AG35" i="1"/>
  <c r="AG87" i="1" s="1"/>
  <c r="AG67" i="1" s="1"/>
  <c r="AG65" i="1" s="1"/>
  <c r="AG33" i="1"/>
  <c r="AG92" i="1"/>
  <c r="BR91" i="1"/>
  <c r="BR92" i="1"/>
  <c r="BR35" i="1"/>
  <c r="BR33" i="1"/>
  <c r="BR87" i="1"/>
  <c r="BR67" i="1" s="1"/>
  <c r="BR65" i="1" s="1"/>
  <c r="CC51" i="1"/>
  <c r="CC89" i="1"/>
  <c r="CC90" i="1"/>
  <c r="CC88" i="1"/>
  <c r="CI51" i="1"/>
  <c r="CI88" i="1"/>
  <c r="CI112" i="1" s="1"/>
  <c r="CI90" i="1"/>
  <c r="CI89" i="1"/>
  <c r="CM92" i="1"/>
  <c r="CM121" i="1" s="1"/>
  <c r="CM91" i="1"/>
  <c r="CM33" i="1"/>
  <c r="BZ33" i="1"/>
  <c r="BZ91" i="1"/>
  <c r="BZ92" i="1"/>
  <c r="CS91" i="1"/>
  <c r="CS33" i="1"/>
  <c r="CS92" i="1"/>
  <c r="CS35" i="1"/>
  <c r="CS87" i="1" s="1"/>
  <c r="CS67" i="1" s="1"/>
  <c r="CS65" i="1" s="1"/>
  <c r="AH121" i="1"/>
  <c r="AH120" i="1"/>
  <c r="BZ75" i="1"/>
  <c r="BZ117" i="1"/>
  <c r="BZ123" i="1"/>
  <c r="CB117" i="1"/>
  <c r="CB123" i="1"/>
  <c r="CB75" i="1"/>
  <c r="G127" i="1"/>
  <c r="G126" i="1"/>
  <c r="T121" i="1"/>
  <c r="T120" i="1"/>
  <c r="AD127" i="1"/>
  <c r="AD126" i="1"/>
  <c r="AF126" i="1"/>
  <c r="BX126" i="1"/>
  <c r="CA75" i="1"/>
  <c r="CA123" i="1"/>
  <c r="CA117" i="1"/>
  <c r="B120" i="1"/>
  <c r="AN121" i="1"/>
  <c r="AN120" i="1"/>
  <c r="CM120" i="1"/>
  <c r="AC126" i="1"/>
  <c r="F51" i="1"/>
  <c r="F89" i="1"/>
  <c r="F90" i="1"/>
  <c r="F88" i="1"/>
  <c r="J51" i="1"/>
  <c r="J89" i="1"/>
  <c r="J88" i="1"/>
  <c r="J90" i="1"/>
  <c r="L51" i="1"/>
  <c r="L89" i="1"/>
  <c r="L90" i="1" s="1"/>
  <c r="L88" i="1"/>
  <c r="CF92" i="1"/>
  <c r="CF33" i="1"/>
  <c r="CF91" i="1"/>
  <c r="CX92" i="1"/>
  <c r="CX33" i="1"/>
  <c r="CX35" i="1"/>
  <c r="CX91" i="1"/>
  <c r="CX87" i="1"/>
  <c r="CX67" i="1" s="1"/>
  <c r="CX65" i="1" s="1"/>
  <c r="CU51" i="1"/>
  <c r="CU88" i="1"/>
  <c r="CU112" i="1"/>
  <c r="CU89" i="1"/>
  <c r="CU90" i="1"/>
  <c r="R121" i="1"/>
  <c r="V126" i="1"/>
  <c r="CR126" i="1"/>
  <c r="BB121" i="1"/>
  <c r="BB120" i="1"/>
  <c r="AW75" i="1"/>
  <c r="AW117" i="1"/>
  <c r="AW123" i="1"/>
  <c r="BB88" i="1"/>
  <c r="BB90" i="1"/>
  <c r="BB51" i="1"/>
  <c r="BB89" i="1"/>
  <c r="BA126" i="1"/>
  <c r="S126" i="1"/>
  <c r="BM33" i="1"/>
  <c r="BM92" i="1"/>
  <c r="BM127" i="1" s="1"/>
  <c r="BM35" i="1"/>
  <c r="BM87" i="1" s="1"/>
  <c r="BM67" i="1" s="1"/>
  <c r="BM65" i="1" s="1"/>
  <c r="BM91" i="1"/>
  <c r="CQ120" i="1"/>
  <c r="CQ121" i="1"/>
  <c r="AY33" i="1"/>
  <c r="AY91" i="1"/>
  <c r="AY35" i="1"/>
  <c r="AY87" i="1"/>
  <c r="AY67" i="1" s="1"/>
  <c r="AY65" i="1" s="1"/>
  <c r="AY92" i="1"/>
  <c r="AV126" i="1"/>
  <c r="AV127" i="1"/>
  <c r="BL120" i="1"/>
  <c r="BT35" i="1"/>
  <c r="AZ91" i="1"/>
  <c r="AZ92" i="1"/>
  <c r="BU92" i="1"/>
  <c r="BU91" i="1"/>
  <c r="BU87" i="1"/>
  <c r="BU67" i="1" s="1"/>
  <c r="BU65" i="1" s="1"/>
  <c r="BU33" i="1"/>
  <c r="AK117" i="1"/>
  <c r="AK75" i="1"/>
  <c r="AK123" i="1"/>
  <c r="BD33" i="1"/>
  <c r="BD91" i="1"/>
  <c r="BD35" i="1"/>
  <c r="BD87" i="1"/>
  <c r="BD67" i="1" s="1"/>
  <c r="BD65" i="1" s="1"/>
  <c r="BD92" i="1"/>
  <c r="CT35" i="1"/>
  <c r="BB87" i="1"/>
  <c r="BB67" i="1" s="1"/>
  <c r="BB65" i="1" s="1"/>
  <c r="AQ117" i="1"/>
  <c r="AQ75" i="1"/>
  <c r="AQ123" i="1"/>
  <c r="AS91" i="1"/>
  <c r="AS92" i="1"/>
  <c r="AS127" i="1" s="1"/>
  <c r="AS33" i="1"/>
  <c r="AS87" i="1"/>
  <c r="AS67" i="1" s="1"/>
  <c r="AS65" i="1" s="1"/>
  <c r="BF120" i="1"/>
  <c r="BF121" i="1"/>
  <c r="CN75" i="1"/>
  <c r="CN117" i="1"/>
  <c r="CN108" i="1"/>
  <c r="BA33" i="1"/>
  <c r="BA91" i="1"/>
  <c r="BA92" i="1"/>
  <c r="BA127" i="1" s="1"/>
  <c r="O35" i="1"/>
  <c r="BM126" i="1"/>
  <c r="H121" i="1"/>
  <c r="H120" i="1"/>
  <c r="BV121" i="1"/>
  <c r="K91" i="1"/>
  <c r="K92" i="1"/>
  <c r="K33" i="1"/>
  <c r="K35" i="1"/>
  <c r="K87" i="1"/>
  <c r="K67" i="1" s="1"/>
  <c r="K65" i="1" s="1"/>
  <c r="Z91" i="1"/>
  <c r="Z87" i="1"/>
  <c r="Z67" i="1" s="1"/>
  <c r="Z65" i="1" s="1"/>
  <c r="Z33" i="1"/>
  <c r="Z92" i="1"/>
  <c r="BW91" i="1"/>
  <c r="BW92" i="1"/>
  <c r="BW33" i="1"/>
  <c r="BW35" i="1"/>
  <c r="BW87" i="1" s="1"/>
  <c r="BW67" i="1" s="1"/>
  <c r="BW65" i="1" s="1"/>
  <c r="BY91" i="1"/>
  <c r="BY35" i="1"/>
  <c r="BY87" i="1"/>
  <c r="BY67" i="1" s="1"/>
  <c r="BY65" i="1" s="1"/>
  <c r="BY92" i="1"/>
  <c r="BY33" i="1"/>
  <c r="CC92" i="1"/>
  <c r="CC87" i="1"/>
  <c r="CC67" i="1" s="1"/>
  <c r="CC65" i="1" s="1"/>
  <c r="CC33" i="1"/>
  <c r="CC91" i="1"/>
  <c r="CI92" i="1"/>
  <c r="CI87" i="1"/>
  <c r="CI67" i="1" s="1"/>
  <c r="CI65" i="1" s="1"/>
  <c r="CI33" i="1"/>
  <c r="CI91" i="1"/>
  <c r="CM35" i="1"/>
  <c r="BZ35" i="1"/>
  <c r="BP88" i="1"/>
  <c r="BP112" i="1" s="1"/>
  <c r="BP51" i="1"/>
  <c r="BP89" i="1"/>
  <c r="BP90" i="1"/>
  <c r="D123" i="1"/>
  <c r="D126" i="1"/>
  <c r="D75" i="1"/>
  <c r="D117" i="1"/>
  <c r="D120" i="1" s="1"/>
  <c r="F126" i="1"/>
  <c r="J120" i="1"/>
  <c r="L108" i="1"/>
  <c r="L75" i="1"/>
  <c r="L123" i="1"/>
  <c r="AA75" i="1"/>
  <c r="AA123" i="1"/>
  <c r="AH126" i="1"/>
  <c r="AH127" i="1"/>
  <c r="G121" i="1"/>
  <c r="G120" i="1"/>
  <c r="K126" i="1"/>
  <c r="P120" i="1"/>
  <c r="P121" i="1"/>
  <c r="T127" i="1"/>
  <c r="T126" i="1"/>
  <c r="Z75" i="1"/>
  <c r="Z123" i="1"/>
  <c r="AD113" i="1"/>
  <c r="CG75" i="1"/>
  <c r="CG108" i="1"/>
  <c r="CG123" i="1"/>
  <c r="CU126" i="1"/>
  <c r="CM113" i="1"/>
  <c r="AI120" i="1"/>
  <c r="BY120" i="1"/>
  <c r="BY121" i="1"/>
  <c r="R127" i="1"/>
  <c r="CZ127" i="1"/>
  <c r="CZ126" i="1"/>
  <c r="F92" i="1"/>
  <c r="F87" i="1"/>
  <c r="F67" i="1" s="1"/>
  <c r="F65" i="1" s="1"/>
  <c r="F70" i="1" s="1"/>
  <c r="F33" i="1"/>
  <c r="F91" i="1"/>
  <c r="J91" i="1"/>
  <c r="J87" i="1"/>
  <c r="J67" i="1" s="1"/>
  <c r="J65" i="1" s="1"/>
  <c r="J92" i="1"/>
  <c r="J33" i="1"/>
  <c r="L92" i="1"/>
  <c r="L87" i="1"/>
  <c r="L67" i="1" s="1"/>
  <c r="L65" i="1" s="1"/>
  <c r="L91" i="1"/>
  <c r="L33" i="1"/>
  <c r="CF35" i="1"/>
  <c r="CJ91" i="1"/>
  <c r="CJ33" i="1"/>
  <c r="CJ35" i="1"/>
  <c r="CJ87" i="1" s="1"/>
  <c r="CJ67" i="1" s="1"/>
  <c r="CJ65" i="1" s="1"/>
  <c r="CJ92" i="1"/>
  <c r="BP92" i="1"/>
  <c r="BP33" i="1"/>
  <c r="BP91" i="1"/>
  <c r="BP87" i="1"/>
  <c r="BP67" i="1" s="1"/>
  <c r="BP65" i="1" s="1"/>
  <c r="CU87" i="1"/>
  <c r="CU67" i="1" s="1"/>
  <c r="CU65" i="1" s="1"/>
  <c r="CU91" i="1"/>
  <c r="CU33" i="1"/>
  <c r="CU92" i="1"/>
  <c r="C117" i="1"/>
  <c r="C75" i="1"/>
  <c r="C123" i="1"/>
  <c r="C126" i="1" s="1"/>
  <c r="M75" i="1"/>
  <c r="M108" i="1"/>
  <c r="M123" i="1"/>
  <c r="Q120" i="1"/>
  <c r="CC75" i="1"/>
  <c r="CC123" i="1"/>
  <c r="CC117" i="1"/>
  <c r="CE75" i="1"/>
  <c r="V120" i="1"/>
  <c r="AC112" i="1"/>
  <c r="AI126" i="1"/>
  <c r="BP113" i="1"/>
  <c r="CR120" i="1"/>
  <c r="N123" i="1"/>
  <c r="N75" i="1"/>
  <c r="N108" i="1"/>
  <c r="CH88" i="1"/>
  <c r="CH89" i="1"/>
  <c r="CH90" i="1"/>
  <c r="CH51" i="1"/>
  <c r="CY112" i="1"/>
  <c r="CY113" i="1"/>
  <c r="CH87" i="1"/>
  <c r="CH67" i="1" s="1"/>
  <c r="CH65" i="1" s="1"/>
  <c r="CH113" i="1"/>
  <c r="CV113" i="1"/>
  <c r="CV89" i="1"/>
  <c r="CV87" i="1"/>
  <c r="CV67" i="1" s="1"/>
  <c r="CV65" i="1" s="1"/>
  <c r="CV51" i="1"/>
  <c r="CV88" i="1"/>
  <c r="CV112" i="1"/>
  <c r="CV90" i="1"/>
  <c r="CY120" i="1"/>
  <c r="CY121" i="1"/>
  <c r="BG89" i="1"/>
  <c r="BG88" i="1"/>
  <c r="BG51" i="1"/>
  <c r="BG90" i="1"/>
  <c r="BG87" i="1"/>
  <c r="BG67" i="1" s="1"/>
  <c r="BG65" i="1" s="1"/>
  <c r="BH121" i="1"/>
  <c r="BH120" i="1"/>
  <c r="AZ89" i="1"/>
  <c r="AZ87" i="1"/>
  <c r="AZ67" i="1" s="1"/>
  <c r="AZ65" i="1" s="1"/>
  <c r="AZ90" i="1"/>
  <c r="AZ88" i="1"/>
  <c r="AZ51" i="1"/>
  <c r="DA127" i="1"/>
  <c r="DA121" i="1"/>
  <c r="U106" i="1"/>
  <c r="U105" i="1"/>
  <c r="U104" i="1"/>
  <c r="U33" i="1"/>
  <c r="U35" i="1"/>
  <c r="U87" i="1"/>
  <c r="U67" i="1" s="1"/>
  <c r="U65" i="1" s="1"/>
  <c r="U91" i="1"/>
  <c r="U92" i="1"/>
  <c r="W106" i="1"/>
  <c r="W105" i="1"/>
  <c r="W104" i="1"/>
  <c r="W92" i="1"/>
  <c r="W33" i="1"/>
  <c r="W35" i="1"/>
  <c r="W87" i="1" s="1"/>
  <c r="W67" i="1" s="1"/>
  <c r="W65" i="1" s="1"/>
  <c r="W91" i="1"/>
  <c r="AI106" i="1"/>
  <c r="AI105" i="1"/>
  <c r="AI104" i="1"/>
  <c r="AI91" i="1"/>
  <c r="AI92" i="1"/>
  <c r="AI33" i="1"/>
  <c r="AI35" i="1"/>
  <c r="AI87" i="1"/>
  <c r="AI67" i="1" s="1"/>
  <c r="AI65" i="1" s="1"/>
  <c r="BN104" i="1"/>
  <c r="BN106" i="1"/>
  <c r="BN105" i="1"/>
  <c r="BN33" i="1"/>
  <c r="BN35" i="1"/>
  <c r="BN87" i="1"/>
  <c r="BN67" i="1" s="1"/>
  <c r="BN65" i="1" s="1"/>
  <c r="BN91" i="1"/>
  <c r="BN92" i="1"/>
  <c r="CB106" i="1"/>
  <c r="CB105" i="1"/>
  <c r="CB104" i="1"/>
  <c r="CB91" i="1"/>
  <c r="CB33" i="1"/>
  <c r="CB35" i="1"/>
  <c r="CB87" i="1" s="1"/>
  <c r="CB67" i="1" s="1"/>
  <c r="CB65" i="1" s="1"/>
  <c r="CB92" i="1"/>
  <c r="CD104" i="1"/>
  <c r="CD106" i="1"/>
  <c r="CD105" i="1"/>
  <c r="CD91" i="1"/>
  <c r="CD33" i="1"/>
  <c r="CD35" i="1"/>
  <c r="CD87" i="1" s="1"/>
  <c r="CD67" i="1" s="1"/>
  <c r="CD65" i="1" s="1"/>
  <c r="CD92" i="1"/>
  <c r="CD127" i="1"/>
  <c r="CL104" i="1"/>
  <c r="CL105" i="1"/>
  <c r="CL106" i="1"/>
  <c r="CL91" i="1"/>
  <c r="CL33" i="1"/>
  <c r="CL35" i="1"/>
  <c r="CL92" i="1"/>
  <c r="CL87" i="1"/>
  <c r="CL67" i="1" s="1"/>
  <c r="CL65" i="1" s="1"/>
  <c r="CR106" i="1"/>
  <c r="CR105" i="1"/>
  <c r="CR104" i="1"/>
  <c r="CR33" i="1"/>
  <c r="CR35" i="1"/>
  <c r="CR87" i="1"/>
  <c r="CR67" i="1" s="1"/>
  <c r="CR65" i="1" s="1"/>
  <c r="CR91" i="1"/>
  <c r="CR92" i="1"/>
  <c r="Z120" i="1"/>
  <c r="Z121" i="1"/>
  <c r="AE120" i="1"/>
  <c r="BP121" i="1"/>
  <c r="BP120" i="1"/>
  <c r="BW120" i="1"/>
  <c r="CE120" i="1"/>
  <c r="CE121" i="1"/>
  <c r="CJ120" i="1"/>
  <c r="CJ121" i="1"/>
  <c r="BS126" i="1"/>
  <c r="BS127" i="1"/>
  <c r="CD126" i="1"/>
  <c r="CX126" i="1"/>
  <c r="CX127" i="1"/>
  <c r="CP89" i="1"/>
  <c r="CP90" i="1" s="1"/>
  <c r="CP88" i="1"/>
  <c r="CP112" i="1"/>
  <c r="CP51" i="1"/>
  <c r="BG120" i="1"/>
  <c r="BG121" i="1"/>
  <c r="BG126" i="1"/>
  <c r="BG127" i="1"/>
  <c r="AT127" i="1"/>
  <c r="AT113" i="1"/>
  <c r="AT89" i="1"/>
  <c r="AT90" i="1" s="1"/>
  <c r="AT88" i="1"/>
  <c r="AT112" i="1"/>
  <c r="AT51" i="1"/>
  <c r="BH126" i="1"/>
  <c r="BH127" i="1"/>
  <c r="CP113" i="1"/>
  <c r="I106" i="1"/>
  <c r="I105" i="1"/>
  <c r="I104" i="1"/>
  <c r="I35" i="1"/>
  <c r="I92" i="1"/>
  <c r="I87" i="1"/>
  <c r="I67" i="1" s="1"/>
  <c r="I65" i="1" s="1"/>
  <c r="I33" i="1"/>
  <c r="I91" i="1"/>
  <c r="AA106" i="1"/>
  <c r="AA105" i="1"/>
  <c r="AA104" i="1"/>
  <c r="AA35" i="1"/>
  <c r="AA91" i="1"/>
  <c r="AA92" i="1"/>
  <c r="AA121" i="1"/>
  <c r="AA33" i="1"/>
  <c r="AO106" i="1"/>
  <c r="AO105" i="1"/>
  <c r="AO104" i="1"/>
  <c r="AO35" i="1"/>
  <c r="AO91" i="1"/>
  <c r="AO92" i="1"/>
  <c r="AO33" i="1"/>
  <c r="CW106" i="1"/>
  <c r="CW105" i="1"/>
  <c r="CW104" i="1"/>
  <c r="CW35" i="1"/>
  <c r="CW87" i="1" s="1"/>
  <c r="CW67" i="1" s="1"/>
  <c r="CW65" i="1" s="1"/>
  <c r="CW92" i="1"/>
  <c r="CW33" i="1"/>
  <c r="CW91" i="1"/>
  <c r="Q113" i="1"/>
  <c r="AA120" i="1"/>
  <c r="AF120" i="1"/>
  <c r="BS121" i="1"/>
  <c r="BS120" i="1"/>
  <c r="CD120" i="1"/>
  <c r="CD121" i="1"/>
  <c r="CI121" i="1"/>
  <c r="CI120" i="1"/>
  <c r="CZ121" i="1"/>
  <c r="CZ120" i="1"/>
  <c r="BW126" i="1"/>
  <c r="CE127" i="1"/>
  <c r="CE126" i="1"/>
  <c r="CX121" i="1"/>
  <c r="CX120" i="1"/>
  <c r="V33" i="1"/>
  <c r="V92" i="1"/>
  <c r="V105" i="1"/>
  <c r="V106" i="1"/>
  <c r="V91" i="1"/>
  <c r="V35" i="1"/>
  <c r="V51" i="1" s="1"/>
  <c r="V104" i="1"/>
  <c r="Y90" i="1"/>
  <c r="CJ113" i="1"/>
  <c r="AJ126" i="1"/>
  <c r="BA105" i="1"/>
  <c r="BA35" i="1"/>
  <c r="BA104" i="1"/>
  <c r="BA106" i="1"/>
  <c r="N35" i="1"/>
  <c r="N33" i="1"/>
  <c r="N91" i="1"/>
  <c r="N92" i="1"/>
  <c r="N104" i="1"/>
  <c r="N105" i="1"/>
  <c r="N106" i="1"/>
  <c r="AY105" i="1"/>
  <c r="AY106" i="1"/>
  <c r="AY104" i="1"/>
  <c r="AN126" i="1"/>
  <c r="AP33" i="1"/>
  <c r="AP91" i="1"/>
  <c r="AP92" i="1"/>
  <c r="AP105" i="1"/>
  <c r="AP104" i="1"/>
  <c r="AP87" i="1"/>
  <c r="AP67" i="1" s="1"/>
  <c r="AP65" i="1" s="1"/>
  <c r="AP106" i="1"/>
  <c r="G51" i="1"/>
  <c r="G89" i="1"/>
  <c r="G88" i="1"/>
  <c r="G90" i="1"/>
  <c r="AP89" i="1"/>
  <c r="AP90" i="1"/>
  <c r="AP88" i="1"/>
  <c r="AP51" i="1"/>
  <c r="BL92" i="1"/>
  <c r="BL35" i="1"/>
  <c r="BL87" i="1"/>
  <c r="BL67" i="1" s="1"/>
  <c r="BL65" i="1" s="1"/>
  <c r="BL106" i="1"/>
  <c r="BL104" i="1"/>
  <c r="BL105" i="1"/>
  <c r="BL33" i="1"/>
  <c r="BL91" i="1"/>
  <c r="Y89" i="1"/>
  <c r="Y88" i="1"/>
  <c r="AF51" i="1"/>
  <c r="AF90" i="1"/>
  <c r="AF89" i="1"/>
  <c r="AF88" i="1"/>
  <c r="C90" i="1"/>
  <c r="AN51" i="1"/>
  <c r="AN90" i="1"/>
  <c r="AN88" i="1"/>
  <c r="AN89" i="1"/>
  <c r="AJ51" i="1"/>
  <c r="AJ90" i="1"/>
  <c r="AJ88" i="1"/>
  <c r="AJ89" i="1"/>
  <c r="BO120" i="1"/>
  <c r="BO121" i="1"/>
  <c r="CO33" i="1"/>
  <c r="CO91" i="1"/>
  <c r="CO92" i="1"/>
  <c r="CO106" i="1"/>
  <c r="CO104" i="1"/>
  <c r="CO35" i="1"/>
  <c r="CO105" i="1"/>
  <c r="AN127" i="1"/>
  <c r="AQ33" i="1"/>
  <c r="AQ92" i="1"/>
  <c r="AQ121" i="1"/>
  <c r="AQ91" i="1"/>
  <c r="AQ105" i="1"/>
  <c r="AQ35" i="1"/>
  <c r="AQ106" i="1"/>
  <c r="AQ104" i="1"/>
  <c r="AJ87" i="1"/>
  <c r="AJ67" i="1" s="1"/>
  <c r="AJ65" i="1" s="1"/>
  <c r="AM91" i="1"/>
  <c r="AM33" i="1"/>
  <c r="AM92" i="1"/>
  <c r="AM121" i="1"/>
  <c r="AM106" i="1"/>
  <c r="AM104" i="1"/>
  <c r="AM105" i="1"/>
  <c r="AM35" i="1"/>
  <c r="AN87" i="1"/>
  <c r="AN67" i="1" s="1"/>
  <c r="AN65" i="1" s="1"/>
  <c r="K127" i="1"/>
  <c r="BX89" i="1"/>
  <c r="BX90" i="1" s="1"/>
  <c r="BX51" i="1"/>
  <c r="BX88" i="1"/>
  <c r="AD89" i="1"/>
  <c r="AD90" i="1"/>
  <c r="AD51" i="1"/>
  <c r="AD88" i="1"/>
  <c r="AD112" i="1"/>
  <c r="CT120" i="1"/>
  <c r="BV90" i="1"/>
  <c r="BV87" i="1"/>
  <c r="BV67" i="1" s="1"/>
  <c r="BV65" i="1" s="1"/>
  <c r="P113" i="1"/>
  <c r="BE120" i="1"/>
  <c r="H90" i="1"/>
  <c r="H89" i="1"/>
  <c r="H51" i="1"/>
  <c r="H88" i="1"/>
  <c r="H87" i="1"/>
  <c r="H67" i="1" s="1"/>
  <c r="H65" i="1" s="1"/>
  <c r="H70" i="1" s="1"/>
  <c r="AZ126" i="1"/>
  <c r="P112" i="1"/>
  <c r="BX121" i="1"/>
  <c r="BQ89" i="1"/>
  <c r="BQ51" i="1"/>
  <c r="BQ88" i="1"/>
  <c r="BQ90" i="1"/>
  <c r="BQ127" i="1"/>
  <c r="AT126" i="1"/>
  <c r="DA120" i="1"/>
  <c r="CT126" i="1"/>
  <c r="BE126" i="1"/>
  <c r="AZ120" i="1"/>
  <c r="CC121" i="1"/>
  <c r="CC120" i="1"/>
  <c r="M127" i="1"/>
  <c r="M126" i="1"/>
  <c r="CF51" i="1"/>
  <c r="CF88" i="1"/>
  <c r="CF89" i="1"/>
  <c r="CF90" i="1"/>
  <c r="J127" i="1"/>
  <c r="F121" i="1"/>
  <c r="CG113" i="1"/>
  <c r="AA126" i="1"/>
  <c r="F127" i="1"/>
  <c r="CM51" i="1"/>
  <c r="CM88" i="1"/>
  <c r="CM112" i="1" s="1"/>
  <c r="CM90" i="1"/>
  <c r="CM89" i="1"/>
  <c r="CI113" i="1"/>
  <c r="BY88" i="1"/>
  <c r="BY89" i="1"/>
  <c r="BY90" i="1"/>
  <c r="BY51" i="1"/>
  <c r="O89" i="1"/>
  <c r="O88" i="1"/>
  <c r="O90" i="1"/>
  <c r="O51" i="1"/>
  <c r="CN113" i="1"/>
  <c r="CN112" i="1"/>
  <c r="AS121" i="1"/>
  <c r="CT88" i="1"/>
  <c r="CT89" i="1"/>
  <c r="CT90" i="1"/>
  <c r="CT51" i="1"/>
  <c r="BD89" i="1"/>
  <c r="BD51" i="1"/>
  <c r="BD88" i="1"/>
  <c r="BD90" i="1"/>
  <c r="AK126" i="1"/>
  <c r="AK127" i="1"/>
  <c r="AK121" i="1"/>
  <c r="AK120" i="1"/>
  <c r="BU127" i="1"/>
  <c r="BT51" i="1"/>
  <c r="BT90" i="1"/>
  <c r="BT89" i="1"/>
  <c r="BT88" i="1"/>
  <c r="AY90" i="1"/>
  <c r="AY89" i="1"/>
  <c r="AY51" i="1"/>
  <c r="AY88" i="1"/>
  <c r="AW121" i="1"/>
  <c r="AW120" i="1"/>
  <c r="CX89" i="1"/>
  <c r="CX51" i="1"/>
  <c r="CX88" i="1"/>
  <c r="CX90" i="1"/>
  <c r="CA121" i="1"/>
  <c r="CA120" i="1"/>
  <c r="CB120" i="1"/>
  <c r="BZ127" i="1"/>
  <c r="BZ126" i="1"/>
  <c r="CS89" i="1"/>
  <c r="CS51" i="1"/>
  <c r="CS88" i="1"/>
  <c r="CS90" i="1"/>
  <c r="BR127" i="1"/>
  <c r="BR113" i="1"/>
  <c r="M88" i="1"/>
  <c r="M51" i="1"/>
  <c r="M89" i="1"/>
  <c r="M90" i="1" s="1"/>
  <c r="O121" i="1"/>
  <c r="O113" i="1"/>
  <c r="O112" i="1"/>
  <c r="BI121" i="1"/>
  <c r="BI120" i="1"/>
  <c r="BI126" i="1"/>
  <c r="AX89" i="1"/>
  <c r="AX88" i="1"/>
  <c r="AX90" i="1"/>
  <c r="AX51" i="1"/>
  <c r="AX87" i="1"/>
  <c r="AX67" i="1" s="1"/>
  <c r="AX65" i="1" s="1"/>
  <c r="BJ126" i="1"/>
  <c r="BJ127" i="1"/>
  <c r="CT87" i="1"/>
  <c r="CT67" i="1" s="1"/>
  <c r="CT65" i="1" s="1"/>
  <c r="AP126" i="1"/>
  <c r="BT127" i="1"/>
  <c r="BT121" i="1"/>
  <c r="AM120" i="1"/>
  <c r="AM113" i="1"/>
  <c r="AV89" i="1"/>
  <c r="AV112" i="1"/>
  <c r="AV51" i="1"/>
  <c r="CC127" i="1"/>
  <c r="CC126" i="1"/>
  <c r="M113" i="1"/>
  <c r="M112" i="1"/>
  <c r="C127" i="1"/>
  <c r="C121" i="1"/>
  <c r="C120" i="1"/>
  <c r="CJ89" i="1"/>
  <c r="CJ51" i="1"/>
  <c r="CJ88" i="1"/>
  <c r="CJ112" i="1" s="1"/>
  <c r="CJ90" i="1"/>
  <c r="CU127" i="1"/>
  <c r="CG127" i="1"/>
  <c r="CG126" i="1"/>
  <c r="Z127" i="1"/>
  <c r="Z126" i="1"/>
  <c r="L127" i="1"/>
  <c r="L126" i="1"/>
  <c r="L112" i="1"/>
  <c r="L113" i="1"/>
  <c r="J121" i="1"/>
  <c r="BZ51" i="1"/>
  <c r="BZ88" i="1"/>
  <c r="BZ89" i="1"/>
  <c r="BZ90" i="1"/>
  <c r="BY127" i="1"/>
  <c r="BW88" i="1"/>
  <c r="BW89" i="1"/>
  <c r="BW90" i="1"/>
  <c r="BW51" i="1"/>
  <c r="K88" i="1"/>
  <c r="K90" i="1"/>
  <c r="K51" i="1"/>
  <c r="K89" i="1"/>
  <c r="K121" i="1"/>
  <c r="BA121" i="1"/>
  <c r="CN121" i="1"/>
  <c r="CN120" i="1"/>
  <c r="AQ126" i="1"/>
  <c r="AQ120" i="1"/>
  <c r="BD127" i="1"/>
  <c r="BD121" i="1"/>
  <c r="AZ127" i="1"/>
  <c r="AZ121" i="1"/>
  <c r="AW126" i="1"/>
  <c r="AW127" i="1"/>
  <c r="CF87" i="1"/>
  <c r="CF67" i="1" s="1"/>
  <c r="CF65" i="1" s="1"/>
  <c r="CU113" i="1"/>
  <c r="CA127" i="1"/>
  <c r="CA126" i="1"/>
  <c r="CB126" i="1"/>
  <c r="BZ121" i="1"/>
  <c r="BZ120" i="1"/>
  <c r="CS127" i="1"/>
  <c r="CS121" i="1"/>
  <c r="BZ87" i="1"/>
  <c r="BZ67" i="1" s="1"/>
  <c r="BZ65" i="1" s="1"/>
  <c r="CM87" i="1"/>
  <c r="CM67" i="1" s="1"/>
  <c r="CM65" i="1" s="1"/>
  <c r="BR88" i="1"/>
  <c r="BR112" i="1"/>
  <c r="BR51" i="1"/>
  <c r="BR89" i="1"/>
  <c r="BR90" i="1"/>
  <c r="AG127" i="1"/>
  <c r="AG121" i="1"/>
  <c r="AG89" i="1"/>
  <c r="Q88" i="1"/>
  <c r="Q89" i="1"/>
  <c r="Q51" i="1"/>
  <c r="Q90" i="1"/>
  <c r="BM121" i="1"/>
  <c r="O87" i="1"/>
  <c r="O67" i="1" s="1"/>
  <c r="O65" i="1" s="1"/>
  <c r="BE127" i="1"/>
  <c r="BE121" i="1"/>
  <c r="BJ120" i="1"/>
  <c r="BJ121" i="1"/>
  <c r="CT121" i="1"/>
  <c r="CT127" i="1"/>
  <c r="AP120" i="1"/>
  <c r="AP121" i="1"/>
  <c r="BK90" i="1"/>
  <c r="BK51" i="1"/>
  <c r="BK89" i="1"/>
  <c r="BK88" i="1"/>
  <c r="BK127" i="1"/>
  <c r="BK121" i="1"/>
  <c r="AY121" i="1"/>
  <c r="AY120" i="1"/>
  <c r="AY126" i="1"/>
  <c r="AY127" i="1"/>
  <c r="BT87" i="1"/>
  <c r="BT67" i="1" s="1"/>
  <c r="BT65" i="1" s="1"/>
  <c r="BF89" i="1"/>
  <c r="BF88" i="1"/>
  <c r="BF51" i="1"/>
  <c r="BF90" i="1"/>
  <c r="AV87" i="1"/>
  <c r="AV67" i="1" s="1"/>
  <c r="AV65" i="1" s="1"/>
  <c r="AV113" i="1"/>
  <c r="CW51" i="1"/>
  <c r="CW88" i="1"/>
  <c r="CW112" i="1"/>
  <c r="CW89" i="1"/>
  <c r="CW90" i="1"/>
  <c r="AO113" i="1"/>
  <c r="AO127" i="1"/>
  <c r="AO51" i="1"/>
  <c r="AO89" i="1"/>
  <c r="AO90" i="1" s="1"/>
  <c r="AO88" i="1"/>
  <c r="AO112" i="1" s="1"/>
  <c r="AA127" i="1"/>
  <c r="AA51" i="1"/>
  <c r="AA89" i="1"/>
  <c r="AA90" i="1"/>
  <c r="AA88" i="1"/>
  <c r="I51" i="1"/>
  <c r="I88" i="1"/>
  <c r="I89" i="1"/>
  <c r="I90" i="1"/>
  <c r="CL89" i="1"/>
  <c r="CL90" i="1"/>
  <c r="CL51" i="1"/>
  <c r="CL88" i="1"/>
  <c r="CL112" i="1" s="1"/>
  <c r="CD51" i="1"/>
  <c r="CD89" i="1"/>
  <c r="CB88" i="1"/>
  <c r="CB90" i="1"/>
  <c r="W88" i="1"/>
  <c r="W51" i="1"/>
  <c r="W89" i="1"/>
  <c r="W90" i="1"/>
  <c r="W127" i="1"/>
  <c r="W121" i="1"/>
  <c r="CW113" i="1"/>
  <c r="CW121" i="1"/>
  <c r="AO87" i="1"/>
  <c r="AO67" i="1" s="1"/>
  <c r="AO65" i="1" s="1"/>
  <c r="AA87" i="1"/>
  <c r="AA67" i="1" s="1"/>
  <c r="AA65" i="1" s="1"/>
  <c r="I127" i="1"/>
  <c r="I121" i="1"/>
  <c r="CR127" i="1"/>
  <c r="CR121" i="1"/>
  <c r="CR88" i="1"/>
  <c r="CR89" i="1"/>
  <c r="CR90" i="1"/>
  <c r="CR51" i="1"/>
  <c r="CL113" i="1"/>
  <c r="CL121" i="1"/>
  <c r="CB121" i="1"/>
  <c r="CB127" i="1"/>
  <c r="BN121" i="1"/>
  <c r="BN127" i="1"/>
  <c r="BN89" i="1"/>
  <c r="BN90" i="1"/>
  <c r="BN51" i="1"/>
  <c r="BN88" i="1"/>
  <c r="AI88" i="1"/>
  <c r="AI51" i="1"/>
  <c r="AI89" i="1"/>
  <c r="AI90" i="1"/>
  <c r="AI127" i="1"/>
  <c r="AI121" i="1"/>
  <c r="U127" i="1"/>
  <c r="U121" i="1"/>
  <c r="U88" i="1"/>
  <c r="U89" i="1"/>
  <c r="U90" i="1" s="1"/>
  <c r="U51" i="1"/>
  <c r="N112" i="1"/>
  <c r="N113" i="1"/>
  <c r="V88" i="1"/>
  <c r="V87" i="1"/>
  <c r="V67" i="1" s="1"/>
  <c r="V65" i="1" s="1"/>
  <c r="V127" i="1"/>
  <c r="V121" i="1"/>
  <c r="AQ127" i="1"/>
  <c r="AP127" i="1"/>
  <c r="N51" i="1"/>
  <c r="N88" i="1"/>
  <c r="N90" i="1"/>
  <c r="N89" i="1"/>
  <c r="N87" i="1"/>
  <c r="N67" i="1" s="1"/>
  <c r="N65" i="1" s="1"/>
  <c r="BA87" i="1"/>
  <c r="BA67" i="1" s="1"/>
  <c r="BA65" i="1" s="1"/>
  <c r="BA90" i="1"/>
  <c r="BA51" i="1"/>
  <c r="BA89" i="1"/>
  <c r="BA88" i="1"/>
  <c r="BL127" i="1"/>
  <c r="BL121" i="1"/>
  <c r="BL51" i="1"/>
  <c r="BL88" i="1"/>
  <c r="BL90" i="1"/>
  <c r="BL89" i="1"/>
  <c r="AQ90" i="1"/>
  <c r="AQ89" i="1"/>
  <c r="AQ88" i="1"/>
  <c r="AQ51" i="1"/>
  <c r="AQ87" i="1"/>
  <c r="AQ67" i="1" s="1"/>
  <c r="AQ65" i="1" s="1"/>
  <c r="CO87" i="1"/>
  <c r="CO67" i="1" s="1"/>
  <c r="CO65" i="1" s="1"/>
  <c r="CO88" i="1"/>
  <c r="CO112" i="1"/>
  <c r="CO90" i="1"/>
  <c r="CO51" i="1"/>
  <c r="CO89" i="1"/>
  <c r="AM88" i="1"/>
  <c r="AM112" i="1" s="1"/>
  <c r="AM90" i="1"/>
  <c r="AM87" i="1"/>
  <c r="AM67" i="1" s="1"/>
  <c r="AM65" i="1" s="1"/>
  <c r="AM51" i="1"/>
  <c r="AM89" i="1"/>
  <c r="CO127" i="1"/>
  <c r="CO113" i="1"/>
  <c r="AG120" i="1"/>
  <c r="CS120" i="1"/>
  <c r="D23" i="1"/>
  <c r="D33" i="1"/>
  <c r="D92" i="1"/>
  <c r="D127" i="1"/>
  <c r="D106" i="1"/>
  <c r="D35" i="1"/>
  <c r="D105" i="1"/>
  <c r="D104" i="1"/>
  <c r="D91" i="1"/>
  <c r="B126" i="1"/>
  <c r="F71" i="1"/>
  <c r="G71" i="1"/>
  <c r="H71" i="1"/>
  <c r="F76" i="1"/>
  <c r="F118" i="1" s="1"/>
  <c r="G76" i="1"/>
  <c r="H76" i="1"/>
  <c r="F77" i="1"/>
  <c r="G77" i="1"/>
  <c r="H77" i="1"/>
  <c r="F78" i="1"/>
  <c r="F108" i="1" s="1"/>
  <c r="G78" i="1"/>
  <c r="H78" i="1"/>
  <c r="F103" i="1"/>
  <c r="G103" i="1"/>
  <c r="H103" i="1"/>
  <c r="G108" i="1"/>
  <c r="G109" i="1" s="1"/>
  <c r="G114" i="1"/>
  <c r="G118" i="1"/>
  <c r="H118" i="1"/>
  <c r="G119" i="1"/>
  <c r="H119" i="1"/>
  <c r="G124" i="1"/>
  <c r="H124" i="1"/>
  <c r="G125" i="1"/>
  <c r="H125" i="1"/>
  <c r="D121" i="1"/>
  <c r="D89" i="1"/>
  <c r="D90" i="1" s="1"/>
  <c r="D51" i="1"/>
  <c r="D88" i="1"/>
  <c r="D87" i="1"/>
  <c r="D67" i="1" s="1"/>
  <c r="D65" i="1" s="1"/>
  <c r="G111" i="1"/>
  <c r="G113" i="1"/>
  <c r="H108" i="1"/>
  <c r="H109" i="1" s="1"/>
  <c r="H110" i="1"/>
  <c r="H111" i="1"/>
  <c r="H113" i="1"/>
  <c r="H114" i="1"/>
  <c r="H115" i="1"/>
  <c r="H112" i="1"/>
  <c r="D70" i="1" l="1"/>
  <c r="D77" i="1"/>
  <c r="D78" i="1"/>
  <c r="F109" i="1"/>
  <c r="F110" i="1"/>
  <c r="F115" i="1"/>
  <c r="F114" i="1"/>
  <c r="F111" i="1"/>
  <c r="F112" i="1"/>
  <c r="F113" i="1"/>
  <c r="AM70" i="1"/>
  <c r="AM78" i="1"/>
  <c r="AM77" i="1"/>
  <c r="CB70" i="1"/>
  <c r="CB77" i="1"/>
  <c r="CB78" i="1"/>
  <c r="CB108" i="1" s="1"/>
  <c r="BM70" i="1"/>
  <c r="BM77" i="1"/>
  <c r="BM78" i="1"/>
  <c r="AE127" i="1"/>
  <c r="N70" i="1"/>
  <c r="N71" i="1" s="1"/>
  <c r="N66" i="1"/>
  <c r="N78" i="1" s="1"/>
  <c r="N77" i="1"/>
  <c r="CB89" i="1"/>
  <c r="AV70" i="1"/>
  <c r="AV71" i="1"/>
  <c r="AV77" i="1"/>
  <c r="AV78" i="1"/>
  <c r="O70" i="1"/>
  <c r="O71" i="1"/>
  <c r="O77" i="1"/>
  <c r="O78" i="1"/>
  <c r="BM88" i="1"/>
  <c r="CW70" i="1"/>
  <c r="CW77" i="1"/>
  <c r="CW78" i="1"/>
  <c r="CD70" i="1"/>
  <c r="CD71" i="1" s="1"/>
  <c r="CD78" i="1"/>
  <c r="CD108" i="1" s="1"/>
  <c r="CD77" i="1"/>
  <c r="CJ78" i="1"/>
  <c r="CJ66" i="1"/>
  <c r="CJ70" i="1" s="1"/>
  <c r="CJ77" i="1"/>
  <c r="BD70" i="1"/>
  <c r="BD77" i="1"/>
  <c r="BD71" i="1"/>
  <c r="BD78" i="1"/>
  <c r="BR70" i="1"/>
  <c r="BR78" i="1"/>
  <c r="BR77" i="1"/>
  <c r="BR71" i="1"/>
  <c r="AD66" i="1"/>
  <c r="AD77" i="1" s="1"/>
  <c r="AH70" i="1"/>
  <c r="AH77" i="1"/>
  <c r="AH78" i="1"/>
  <c r="DA90" i="1"/>
  <c r="DA51" i="1"/>
  <c r="DA88" i="1"/>
  <c r="DA89" i="1"/>
  <c r="AQ70" i="1"/>
  <c r="AQ78" i="1"/>
  <c r="AQ71" i="1"/>
  <c r="AQ77" i="1"/>
  <c r="AJ127" i="1"/>
  <c r="AJ121" i="1"/>
  <c r="BO70" i="1"/>
  <c r="BO71" i="1"/>
  <c r="BO77" i="1"/>
  <c r="BO78" i="1"/>
  <c r="BU126" i="1"/>
  <c r="N127" i="1"/>
  <c r="AG51" i="1"/>
  <c r="G112" i="1"/>
  <c r="F125" i="1"/>
  <c r="F124" i="1"/>
  <c r="F119" i="1"/>
  <c r="V89" i="1"/>
  <c r="V90" i="1" s="1"/>
  <c r="N126" i="1"/>
  <c r="CB51" i="1"/>
  <c r="CD90" i="1"/>
  <c r="CD88" i="1"/>
  <c r="CM66" i="1"/>
  <c r="CM78" i="1"/>
  <c r="CF66" i="1"/>
  <c r="CF78" i="1"/>
  <c r="CF70" i="1"/>
  <c r="CF71" i="1" s="1"/>
  <c r="CF77" i="1"/>
  <c r="AV90" i="1"/>
  <c r="BM90" i="1"/>
  <c r="DA87" i="1"/>
  <c r="DA67" i="1" s="1"/>
  <c r="DA65" i="1" s="1"/>
  <c r="BW121" i="1"/>
  <c r="BW127" i="1"/>
  <c r="Z70" i="1"/>
  <c r="Z71" i="1" s="1"/>
  <c r="Z66" i="1"/>
  <c r="Z78" i="1"/>
  <c r="Z77" i="1"/>
  <c r="BB70" i="1"/>
  <c r="BB71" i="1"/>
  <c r="BB77" i="1"/>
  <c r="BB78" i="1"/>
  <c r="P70" i="1"/>
  <c r="P71" i="1"/>
  <c r="P77" i="1"/>
  <c r="P78" i="1"/>
  <c r="BO126" i="1"/>
  <c r="BO127" i="1"/>
  <c r="BA70" i="1"/>
  <c r="BA77" i="1"/>
  <c r="BA78" i="1"/>
  <c r="AO70" i="1"/>
  <c r="AO77" i="1"/>
  <c r="AO78" i="1"/>
  <c r="BT70" i="1"/>
  <c r="BT77" i="1"/>
  <c r="BT78" i="1"/>
  <c r="CT70" i="1"/>
  <c r="CT71" i="1" s="1"/>
  <c r="CT78" i="1"/>
  <c r="CT77" i="1"/>
  <c r="BN70" i="1"/>
  <c r="BN71" i="1"/>
  <c r="BN78" i="1"/>
  <c r="BN77" i="1"/>
  <c r="BW70" i="1"/>
  <c r="BW71" i="1"/>
  <c r="BW77" i="1"/>
  <c r="BW78" i="1"/>
  <c r="AG70" i="1"/>
  <c r="AG71" i="1"/>
  <c r="AG77" i="1"/>
  <c r="AG78" i="1"/>
  <c r="AC113" i="1"/>
  <c r="Y70" i="1"/>
  <c r="Y71" i="1"/>
  <c r="Y77" i="1"/>
  <c r="Y78" i="1"/>
  <c r="CV127" i="1"/>
  <c r="CV126" i="1"/>
  <c r="G115" i="1"/>
  <c r="G110" i="1"/>
  <c r="CO70" i="1"/>
  <c r="CO71" i="1"/>
  <c r="CO77" i="1"/>
  <c r="CO78" i="1"/>
  <c r="V70" i="1"/>
  <c r="V71" i="1"/>
  <c r="V77" i="1"/>
  <c r="V78" i="1"/>
  <c r="AA70" i="1"/>
  <c r="AA78" i="1"/>
  <c r="AA71" i="1"/>
  <c r="AA77" i="1"/>
  <c r="AX127" i="1"/>
  <c r="AG90" i="1"/>
  <c r="AG88" i="1"/>
  <c r="BZ70" i="1"/>
  <c r="BZ71" i="1" s="1"/>
  <c r="BZ78" i="1"/>
  <c r="BZ77" i="1"/>
  <c r="AX70" i="1"/>
  <c r="AX77" i="1"/>
  <c r="AX78" i="1"/>
  <c r="BM51" i="1"/>
  <c r="BM89" i="1"/>
  <c r="BV70" i="1"/>
  <c r="BV71" i="1" s="1"/>
  <c r="BV77" i="1"/>
  <c r="BV78" i="1"/>
  <c r="BL70" i="1"/>
  <c r="BL77" i="1"/>
  <c r="BL78" i="1"/>
  <c r="AE121" i="1"/>
  <c r="CL70" i="1"/>
  <c r="CL71" i="1"/>
  <c r="CL77" i="1"/>
  <c r="CL78" i="1"/>
  <c r="W66" i="1"/>
  <c r="W78" i="1"/>
  <c r="W108" i="1" s="1"/>
  <c r="U70" i="1"/>
  <c r="U77" i="1"/>
  <c r="U78" i="1"/>
  <c r="CH112" i="1"/>
  <c r="L70" i="1"/>
  <c r="L71" i="1"/>
  <c r="L77" i="1"/>
  <c r="L66" i="1"/>
  <c r="L78" i="1" s="1"/>
  <c r="J66" i="1"/>
  <c r="CX66" i="1"/>
  <c r="CX78" i="1" s="1"/>
  <c r="CX108" i="1" s="1"/>
  <c r="AC127" i="1"/>
  <c r="CS70" i="1"/>
  <c r="CS78" i="1"/>
  <c r="CS77" i="1"/>
  <c r="Q121" i="1"/>
  <c r="Q112" i="1"/>
  <c r="M70" i="1"/>
  <c r="M71" i="1"/>
  <c r="M77" i="1"/>
  <c r="M78" i="1"/>
  <c r="BF70" i="1"/>
  <c r="BF77" i="1"/>
  <c r="BF78" i="1"/>
  <c r="BX70" i="1"/>
  <c r="BX77" i="1"/>
  <c r="BX78" i="1"/>
  <c r="BQ70" i="1"/>
  <c r="BQ66" i="1"/>
  <c r="BQ78" i="1"/>
  <c r="BQ121" i="1"/>
  <c r="BV88" i="1"/>
  <c r="BV89" i="1"/>
  <c r="BV51" i="1"/>
  <c r="AF127" i="1"/>
  <c r="AF121" i="1"/>
  <c r="C51" i="1"/>
  <c r="C87" i="1"/>
  <c r="C67" i="1" s="1"/>
  <c r="C65" i="1" s="1"/>
  <c r="C89" i="1"/>
  <c r="C88" i="1"/>
  <c r="E127" i="1"/>
  <c r="E112" i="1"/>
  <c r="E113" i="1"/>
  <c r="AP70" i="1"/>
  <c r="AP71" i="1"/>
  <c r="AP77" i="1"/>
  <c r="AP78" i="1"/>
  <c r="AZ70" i="1"/>
  <c r="AZ77" i="1"/>
  <c r="AZ78" i="1"/>
  <c r="CI70" i="1"/>
  <c r="CI66" i="1"/>
  <c r="CI78" i="1"/>
  <c r="CC70" i="1"/>
  <c r="CC71" i="1"/>
  <c r="CC77" i="1"/>
  <c r="CC78" i="1"/>
  <c r="CC108" i="1" s="1"/>
  <c r="BU70" i="1"/>
  <c r="BU71" i="1"/>
  <c r="BU77" i="1"/>
  <c r="BU78" i="1"/>
  <c r="CE66" i="1"/>
  <c r="CE78" i="1"/>
  <c r="CE108" i="1" s="1"/>
  <c r="AR70" i="1"/>
  <c r="AR71" i="1" s="1"/>
  <c r="AR78" i="1"/>
  <c r="AR77" i="1"/>
  <c r="AJ70" i="1"/>
  <c r="AJ77" i="1"/>
  <c r="AJ78" i="1"/>
  <c r="AJ71" i="1"/>
  <c r="CR70" i="1"/>
  <c r="CR71" i="1"/>
  <c r="CR77" i="1"/>
  <c r="CR78" i="1"/>
  <c r="AI70" i="1"/>
  <c r="AI77" i="1"/>
  <c r="AI78" i="1"/>
  <c r="AI71" i="1"/>
  <c r="CH66" i="1"/>
  <c r="CH70" i="1"/>
  <c r="CH78" i="1"/>
  <c r="CH71" i="1"/>
  <c r="CH77" i="1"/>
  <c r="CU70" i="1"/>
  <c r="CU77" i="1"/>
  <c r="CU78" i="1"/>
  <c r="BY70" i="1"/>
  <c r="BY77" i="1"/>
  <c r="BY78" i="1"/>
  <c r="K70" i="1"/>
  <c r="K77" i="1"/>
  <c r="K78" i="1"/>
  <c r="AS70" i="1"/>
  <c r="AS77" i="1"/>
  <c r="AS78" i="1"/>
  <c r="AY70" i="1"/>
  <c r="AY77" i="1"/>
  <c r="AY78" i="1"/>
  <c r="BE70" i="1"/>
  <c r="BE77" i="1"/>
  <c r="BE78" i="1"/>
  <c r="BK70" i="1"/>
  <c r="BK77" i="1"/>
  <c r="BK78" i="1"/>
  <c r="AB70" i="1"/>
  <c r="AB71" i="1" s="1"/>
  <c r="AB78" i="1"/>
  <c r="AB77" i="1"/>
  <c r="AE70" i="1"/>
  <c r="AE78" i="1"/>
  <c r="AE77" i="1"/>
  <c r="AC70" i="1"/>
  <c r="AC77" i="1"/>
  <c r="AC78" i="1"/>
  <c r="CG70" i="1"/>
  <c r="CG77" i="1"/>
  <c r="CG78" i="1"/>
  <c r="BH78" i="1"/>
  <c r="BH66" i="1"/>
  <c r="BH70" i="1" s="1"/>
  <c r="BH77" i="1"/>
  <c r="CQ70" i="1"/>
  <c r="CQ71" i="1"/>
  <c r="CQ77" i="1"/>
  <c r="CQ78" i="1"/>
  <c r="AN66" i="1"/>
  <c r="AN78" i="1" s="1"/>
  <c r="AN108" i="1" s="1"/>
  <c r="AN70" i="1"/>
  <c r="I70" i="1"/>
  <c r="I66" i="1"/>
  <c r="BG70" i="1"/>
  <c r="BG78" i="1"/>
  <c r="BG71" i="1"/>
  <c r="BG77" i="1"/>
  <c r="CV66" i="1"/>
  <c r="CV70" i="1" s="1"/>
  <c r="CV78" i="1"/>
  <c r="CV77" i="1"/>
  <c r="BP70" i="1"/>
  <c r="BP77" i="1"/>
  <c r="BP78" i="1"/>
  <c r="Q70" i="1"/>
  <c r="Q71" i="1"/>
  <c r="Q77" i="1"/>
  <c r="Q78" i="1"/>
  <c r="AF70" i="1"/>
  <c r="AF77" i="1"/>
  <c r="AF78" i="1"/>
  <c r="CA51" i="1"/>
  <c r="CA88" i="1"/>
  <c r="CA87" i="1"/>
  <c r="CA67" i="1" s="1"/>
  <c r="CA65" i="1" s="1"/>
  <c r="BI70" i="1"/>
  <c r="BI66" i="1"/>
  <c r="BI78" i="1"/>
  <c r="T71" i="1"/>
  <c r="T77" i="1"/>
  <c r="T70" i="1"/>
  <c r="T78" i="1"/>
  <c r="BS70" i="1"/>
  <c r="BS78" i="1"/>
  <c r="BS77" i="1"/>
  <c r="E70" i="1"/>
  <c r="E66" i="1"/>
  <c r="R66" i="1"/>
  <c r="R78" i="1" s="1"/>
  <c r="R108" i="1" s="1"/>
  <c r="AV104" i="1"/>
  <c r="BE105" i="1"/>
  <c r="CK70" i="1"/>
  <c r="CK66" i="1"/>
  <c r="CK78" i="1"/>
  <c r="CY70" i="1"/>
  <c r="CY77" i="1"/>
  <c r="CY78" i="1"/>
  <c r="AK70" i="1"/>
  <c r="AK77" i="1"/>
  <c r="AK78" i="1"/>
  <c r="AR92" i="1"/>
  <c r="CF123" i="1"/>
  <c r="CF108" i="1"/>
  <c r="BV120" i="1"/>
  <c r="AT70" i="1"/>
  <c r="AT77" i="1"/>
  <c r="AT78" i="1"/>
  <c r="X66" i="1"/>
  <c r="X78" i="1" s="1"/>
  <c r="X77" i="1"/>
  <c r="BJ70" i="1"/>
  <c r="BJ71" i="1"/>
  <c r="BJ77" i="1"/>
  <c r="BJ78" i="1"/>
  <c r="BC70" i="1"/>
  <c r="BC71" i="1"/>
  <c r="BC78" i="1"/>
  <c r="BC77" i="1"/>
  <c r="CP70" i="1"/>
  <c r="CP78" i="1"/>
  <c r="CP71" i="1"/>
  <c r="CP77" i="1"/>
  <c r="CN66" i="1"/>
  <c r="CN71" i="1" s="1"/>
  <c r="CN70" i="1"/>
  <c r="AW70" i="1"/>
  <c r="AW77" i="1"/>
  <c r="AW78" i="1"/>
  <c r="BU117" i="1"/>
  <c r="BU75" i="1"/>
  <c r="B70" i="1"/>
  <c r="B71" i="1"/>
  <c r="B77" i="1"/>
  <c r="B78" i="1"/>
  <c r="CE99" i="1"/>
  <c r="CE82" i="1"/>
  <c r="BV123" i="1"/>
  <c r="CZ78" i="1"/>
  <c r="AU92" i="1"/>
  <c r="AU35" i="1"/>
  <c r="CZ70" i="1"/>
  <c r="CZ71" i="1"/>
  <c r="S23" i="1"/>
  <c r="S27" i="1"/>
  <c r="S79" i="1"/>
  <c r="S80" i="1" s="1"/>
  <c r="X74" i="1"/>
  <c r="E79" i="1"/>
  <c r="E80" i="1" s="1"/>
  <c r="AU79" i="1"/>
  <c r="AU80" i="1" s="1"/>
  <c r="BF23" i="1"/>
  <c r="AL61" i="1"/>
  <c r="BE18" i="1"/>
  <c r="H23" i="1"/>
  <c r="R23" i="1"/>
  <c r="AL22" i="1"/>
  <c r="CB109" i="1" l="1"/>
  <c r="CB112" i="1"/>
  <c r="CB113" i="1"/>
  <c r="CB110" i="1"/>
  <c r="CB111" i="1"/>
  <c r="BH103" i="1"/>
  <c r="BH76" i="1"/>
  <c r="BH71" i="1"/>
  <c r="CX113" i="1"/>
  <c r="CX112" i="1"/>
  <c r="R113" i="1"/>
  <c r="R112" i="1"/>
  <c r="CV103" i="1"/>
  <c r="CV117" i="1" s="1"/>
  <c r="CV76" i="1"/>
  <c r="CV71" i="1"/>
  <c r="AN115" i="1"/>
  <c r="AN114" i="1"/>
  <c r="AN113" i="1"/>
  <c r="AN112" i="1"/>
  <c r="AN110" i="1"/>
  <c r="CJ103" i="1"/>
  <c r="CJ123" i="1" s="1"/>
  <c r="CJ76" i="1"/>
  <c r="CJ71" i="1"/>
  <c r="BS103" i="1"/>
  <c r="BS108" i="1" s="1"/>
  <c r="BS76" i="1"/>
  <c r="AF103" i="1"/>
  <c r="AF76" i="1"/>
  <c r="AN103" i="1"/>
  <c r="AN76" i="1"/>
  <c r="AN109" i="1" s="1"/>
  <c r="CG103" i="1"/>
  <c r="CG117" i="1" s="1"/>
  <c r="CG76" i="1"/>
  <c r="AE103" i="1"/>
  <c r="AE76" i="1"/>
  <c r="BK103" i="1"/>
  <c r="BK76" i="1"/>
  <c r="AY103" i="1"/>
  <c r="AY108" i="1" s="1"/>
  <c r="AY76" i="1"/>
  <c r="K103" i="1"/>
  <c r="K76" i="1"/>
  <c r="CU103" i="1"/>
  <c r="CU117" i="1" s="1"/>
  <c r="CU76" i="1"/>
  <c r="CI103" i="1"/>
  <c r="CI123" i="1" s="1"/>
  <c r="CI76" i="1"/>
  <c r="CS108" i="1"/>
  <c r="CW103" i="1"/>
  <c r="CW123" i="1" s="1"/>
  <c r="CW76" i="1"/>
  <c r="CF113" i="1"/>
  <c r="CF114" i="1"/>
  <c r="CF112" i="1"/>
  <c r="CF111" i="1"/>
  <c r="B103" i="1"/>
  <c r="B108" i="1" s="1"/>
  <c r="B76" i="1"/>
  <c r="T108" i="1"/>
  <c r="BY108" i="1"/>
  <c r="CC103" i="1"/>
  <c r="CC76" i="1"/>
  <c r="CC109" i="1" s="1"/>
  <c r="C70" i="1"/>
  <c r="C77" i="1"/>
  <c r="C78" i="1"/>
  <c r="BF108" i="1"/>
  <c r="CS76" i="1"/>
  <c r="CS103" i="1"/>
  <c r="CX70" i="1"/>
  <c r="U108" i="1"/>
  <c r="P103" i="1"/>
  <c r="P123" i="1" s="1"/>
  <c r="P76" i="1"/>
  <c r="CM77" i="1"/>
  <c r="D103" i="1"/>
  <c r="D76" i="1"/>
  <c r="CN77" i="1"/>
  <c r="CN78" i="1"/>
  <c r="CP103" i="1"/>
  <c r="CP117" i="1" s="1"/>
  <c r="CP76" i="1"/>
  <c r="X70" i="1"/>
  <c r="X71" i="1" s="1"/>
  <c r="AR118" i="1"/>
  <c r="AR127" i="1"/>
  <c r="AR121" i="1"/>
  <c r="R71" i="1"/>
  <c r="T103" i="1"/>
  <c r="T76" i="1"/>
  <c r="BI108" i="1"/>
  <c r="BG103" i="1"/>
  <c r="BG76" i="1"/>
  <c r="AN77" i="1"/>
  <c r="AE108" i="1"/>
  <c r="CH103" i="1"/>
  <c r="CH117" i="1" s="1"/>
  <c r="CH76" i="1"/>
  <c r="CE77" i="1"/>
  <c r="CC114" i="1"/>
  <c r="CC115" i="1"/>
  <c r="CC112" i="1"/>
  <c r="CC113" i="1"/>
  <c r="CC110" i="1"/>
  <c r="AZ103" i="1"/>
  <c r="AZ108" i="1" s="1"/>
  <c r="AZ76" i="1"/>
  <c r="AP103" i="1"/>
  <c r="AP76" i="1"/>
  <c r="J77" i="1"/>
  <c r="J70" i="1"/>
  <c r="L103" i="1"/>
  <c r="L117" i="1" s="1"/>
  <c r="L76" i="1"/>
  <c r="W77" i="1"/>
  <c r="CM70" i="1"/>
  <c r="AD78" i="1"/>
  <c r="AD70" i="1"/>
  <c r="O103" i="1"/>
  <c r="O123" i="1" s="1"/>
  <c r="O76" i="1"/>
  <c r="AV103" i="1"/>
  <c r="AV117" i="1" s="1"/>
  <c r="AV76" i="1"/>
  <c r="AV114" i="1" s="1"/>
  <c r="D108" i="1"/>
  <c r="BU120" i="1"/>
  <c r="BU121" i="1"/>
  <c r="AW103" i="1"/>
  <c r="AW108" i="1" s="1"/>
  <c r="AW76" i="1"/>
  <c r="CN103" i="1"/>
  <c r="CN123" i="1" s="1"/>
  <c r="CN76" i="1"/>
  <c r="BJ108" i="1"/>
  <c r="AT103" i="1"/>
  <c r="AT117" i="1" s="1"/>
  <c r="AT76" i="1"/>
  <c r="AK103" i="1"/>
  <c r="AK76" i="1"/>
  <c r="CY103" i="1"/>
  <c r="CY123" i="1" s="1"/>
  <c r="CY76" i="1"/>
  <c r="CK103" i="1"/>
  <c r="CK123" i="1" s="1"/>
  <c r="CK76" i="1"/>
  <c r="E103" i="1"/>
  <c r="E117" i="1" s="1"/>
  <c r="E76" i="1"/>
  <c r="BI103" i="1"/>
  <c r="BI76" i="1"/>
  <c r="I103" i="1"/>
  <c r="I76" i="1"/>
  <c r="BH108" i="1"/>
  <c r="AC76" i="1"/>
  <c r="AC103" i="1"/>
  <c r="AC117" i="1" s="1"/>
  <c r="AB103" i="1"/>
  <c r="AB117" i="1" s="1"/>
  <c r="AB76" i="1"/>
  <c r="BE103" i="1"/>
  <c r="BE108" i="1" s="1"/>
  <c r="BE76" i="1"/>
  <c r="AS76" i="1"/>
  <c r="AS103" i="1"/>
  <c r="BY103" i="1"/>
  <c r="BY76" i="1"/>
  <c r="CR108" i="1"/>
  <c r="AR103" i="1"/>
  <c r="AR108" i="1" s="1"/>
  <c r="AR76" i="1"/>
  <c r="AR124" i="1" s="1"/>
  <c r="BQ103" i="1"/>
  <c r="BQ108" i="1" s="1"/>
  <c r="BQ76" i="1"/>
  <c r="BX103" i="1"/>
  <c r="BX108" i="1" s="1"/>
  <c r="BX76" i="1"/>
  <c r="BF103" i="1"/>
  <c r="BF76" i="1"/>
  <c r="U103" i="1"/>
  <c r="U76" i="1"/>
  <c r="BL103" i="1"/>
  <c r="BL108" i="1" s="1"/>
  <c r="BL76" i="1"/>
  <c r="BV103" i="1"/>
  <c r="BV108" i="1" s="1"/>
  <c r="BV76" i="1"/>
  <c r="AX103" i="1"/>
  <c r="AX108" i="1" s="1"/>
  <c r="AX76" i="1"/>
  <c r="BZ103" i="1"/>
  <c r="BZ76" i="1"/>
  <c r="Y108" i="1"/>
  <c r="CT103" i="1"/>
  <c r="CT76" i="1"/>
  <c r="BT103" i="1"/>
  <c r="BT108" i="1" s="1"/>
  <c r="BT76" i="1"/>
  <c r="AO76" i="1"/>
  <c r="AO103" i="1"/>
  <c r="AO117" i="1" s="1"/>
  <c r="BA103" i="1"/>
  <c r="BA108" i="1" s="1"/>
  <c r="BA76" i="1"/>
  <c r="Z103" i="1"/>
  <c r="Z108" i="1" s="1"/>
  <c r="Z76" i="1"/>
  <c r="CF103" i="1"/>
  <c r="CF117" i="1" s="1"/>
  <c r="CF76" i="1"/>
  <c r="CF109" i="1" s="1"/>
  <c r="AH103" i="1"/>
  <c r="AH76" i="1"/>
  <c r="CD103" i="1"/>
  <c r="CD76" i="1"/>
  <c r="N103" i="1"/>
  <c r="N117" i="1" s="1"/>
  <c r="N76" i="1"/>
  <c r="BM103" i="1"/>
  <c r="BM76" i="1"/>
  <c r="CB103" i="1"/>
  <c r="CB76" i="1"/>
  <c r="CB115" i="1" s="1"/>
  <c r="AM103" i="1"/>
  <c r="AM123" i="1" s="1"/>
  <c r="AM76" i="1"/>
  <c r="AL27" i="1"/>
  <c r="AL23" i="1"/>
  <c r="AL79" i="1"/>
  <c r="AL80" i="1" s="1"/>
  <c r="X123" i="1"/>
  <c r="X75" i="1"/>
  <c r="X117" i="1"/>
  <c r="S33" i="1"/>
  <c r="S91" i="1"/>
  <c r="S92" i="1"/>
  <c r="S87" i="1"/>
  <c r="S67" i="1" s="1"/>
  <c r="S65" i="1" s="1"/>
  <c r="S106" i="1"/>
  <c r="S104" i="1"/>
  <c r="S105" i="1"/>
  <c r="CZ103" i="1"/>
  <c r="CZ108" i="1" s="1"/>
  <c r="CZ76" i="1"/>
  <c r="CF124" i="1"/>
  <c r="CF126" i="1"/>
  <c r="CF125" i="1"/>
  <c r="CF127" i="1"/>
  <c r="AK108" i="1"/>
  <c r="R77" i="1"/>
  <c r="R70" i="1"/>
  <c r="CA70" i="1"/>
  <c r="CA71" i="1"/>
  <c r="CA77" i="1"/>
  <c r="CA78" i="1"/>
  <c r="AF108" i="1"/>
  <c r="Q103" i="1"/>
  <c r="Q123" i="1" s="1"/>
  <c r="Q76" i="1"/>
  <c r="BP103" i="1"/>
  <c r="BP123" i="1" s="1"/>
  <c r="BP76" i="1"/>
  <c r="BG108" i="1"/>
  <c r="AN71" i="1"/>
  <c r="BK108" i="1"/>
  <c r="AY71" i="1"/>
  <c r="AS108" i="1"/>
  <c r="K108" i="1"/>
  <c r="CE112" i="1"/>
  <c r="CE113" i="1"/>
  <c r="M103" i="1"/>
  <c r="M117" i="1" s="1"/>
  <c r="M76" i="1"/>
  <c r="CX77" i="1"/>
  <c r="J78" i="1"/>
  <c r="J108" i="1" s="1"/>
  <c r="W113" i="1"/>
  <c r="W112" i="1"/>
  <c r="DA66" i="1"/>
  <c r="DA70" i="1" s="1"/>
  <c r="BO103" i="1"/>
  <c r="BO108" i="1" s="1"/>
  <c r="BO76" i="1"/>
  <c r="AH108" i="1"/>
  <c r="BM108" i="1"/>
  <c r="AU51" i="1"/>
  <c r="AU90" i="1"/>
  <c r="AU88" i="1"/>
  <c r="AU87" i="1"/>
  <c r="AU67" i="1" s="1"/>
  <c r="AU65" i="1" s="1"/>
  <c r="AU89" i="1"/>
  <c r="BV125" i="1"/>
  <c r="BV126" i="1"/>
  <c r="BV124" i="1"/>
  <c r="BV127" i="1"/>
  <c r="S35" i="1"/>
  <c r="AU127" i="1"/>
  <c r="AU121" i="1"/>
  <c r="AW71" i="1"/>
  <c r="BC103" i="1"/>
  <c r="BC108" i="1" s="1"/>
  <c r="BC76" i="1"/>
  <c r="BJ103" i="1"/>
  <c r="BJ76" i="1"/>
  <c r="AT71" i="1"/>
  <c r="AK71" i="1"/>
  <c r="CY71" i="1"/>
  <c r="CK77" i="1"/>
  <c r="CK71" i="1"/>
  <c r="E78" i="1"/>
  <c r="E71" i="1"/>
  <c r="E77" i="1"/>
  <c r="BS71" i="1"/>
  <c r="BI77" i="1"/>
  <c r="BI71" i="1"/>
  <c r="AF71" i="1"/>
  <c r="BP71" i="1"/>
  <c r="I71" i="1"/>
  <c r="I77" i="1"/>
  <c r="I78" i="1"/>
  <c r="I108" i="1" s="1"/>
  <c r="CQ103" i="1"/>
  <c r="CQ108" i="1" s="1"/>
  <c r="CQ76" i="1"/>
  <c r="CG71" i="1"/>
  <c r="AC71" i="1"/>
  <c r="AE71" i="1"/>
  <c r="BK71" i="1"/>
  <c r="BE71" i="1"/>
  <c r="AS71" i="1"/>
  <c r="K71" i="1"/>
  <c r="BY71" i="1"/>
  <c r="CU71" i="1"/>
  <c r="AI103" i="1"/>
  <c r="AI108" i="1" s="1"/>
  <c r="AI76" i="1"/>
  <c r="CR103" i="1"/>
  <c r="CR76" i="1"/>
  <c r="AJ103" i="1"/>
  <c r="AJ108" i="1" s="1"/>
  <c r="AJ76" i="1"/>
  <c r="CE70" i="1"/>
  <c r="BU103" i="1"/>
  <c r="BU108" i="1" s="1"/>
  <c r="BU76" i="1"/>
  <c r="BU119" i="1" s="1"/>
  <c r="CI71" i="1"/>
  <c r="CI77" i="1"/>
  <c r="AZ71" i="1"/>
  <c r="AP108" i="1"/>
  <c r="BQ71" i="1"/>
  <c r="BQ77" i="1"/>
  <c r="BX71" i="1"/>
  <c r="BF71" i="1"/>
  <c r="CS71" i="1"/>
  <c r="U71" i="1"/>
  <c r="W70" i="1"/>
  <c r="W71" i="1" s="1"/>
  <c r="CL103" i="1"/>
  <c r="CL123" i="1" s="1"/>
  <c r="CL76" i="1"/>
  <c r="BL71" i="1"/>
  <c r="AX71" i="1"/>
  <c r="BZ108" i="1"/>
  <c r="AA103" i="1"/>
  <c r="AA108" i="1" s="1"/>
  <c r="AA76" i="1"/>
  <c r="V103" i="1"/>
  <c r="V108" i="1" s="1"/>
  <c r="V76" i="1"/>
  <c r="CO103" i="1"/>
  <c r="CO117" i="1" s="1"/>
  <c r="CO76" i="1"/>
  <c r="Y103" i="1"/>
  <c r="Y76" i="1"/>
  <c r="AG76" i="1"/>
  <c r="AG103" i="1"/>
  <c r="AG108" i="1" s="1"/>
  <c r="BW103" i="1"/>
  <c r="BW108" i="1" s="1"/>
  <c r="BW76" i="1"/>
  <c r="BN103" i="1"/>
  <c r="BN108" i="1" s="1"/>
  <c r="BN76" i="1"/>
  <c r="CT108" i="1"/>
  <c r="BT71" i="1"/>
  <c r="AO71" i="1"/>
  <c r="BA71" i="1"/>
  <c r="BB103" i="1"/>
  <c r="BB108" i="1" s="1"/>
  <c r="BB76" i="1"/>
  <c r="AQ103" i="1"/>
  <c r="AQ108" i="1" s="1"/>
  <c r="AQ76" i="1"/>
  <c r="AH71" i="1"/>
  <c r="BR103" i="1"/>
  <c r="BR117" i="1" s="1"/>
  <c r="BR76" i="1"/>
  <c r="BD103" i="1"/>
  <c r="BD108" i="1" s="1"/>
  <c r="BD76" i="1"/>
  <c r="CD109" i="1"/>
  <c r="CD113" i="1"/>
  <c r="CD112" i="1"/>
  <c r="CW71" i="1"/>
  <c r="BM71" i="1"/>
  <c r="CB71" i="1"/>
  <c r="AM71" i="1"/>
  <c r="D71" i="1"/>
  <c r="BW109" i="1" l="1"/>
  <c r="BW111" i="1"/>
  <c r="BW110" i="1"/>
  <c r="BW113" i="1"/>
  <c r="BW112" i="1"/>
  <c r="BW115" i="1"/>
  <c r="BW114" i="1"/>
  <c r="V109" i="1"/>
  <c r="V110" i="1"/>
  <c r="V115" i="1"/>
  <c r="V113" i="1"/>
  <c r="V112" i="1"/>
  <c r="V114" i="1"/>
  <c r="V111" i="1"/>
  <c r="DA76" i="1"/>
  <c r="DA103" i="1"/>
  <c r="BV109" i="1"/>
  <c r="BV115" i="1"/>
  <c r="BV111" i="1"/>
  <c r="BV114" i="1"/>
  <c r="BV110" i="1"/>
  <c r="BV112" i="1"/>
  <c r="BV113" i="1"/>
  <c r="BX109" i="1"/>
  <c r="BX110" i="1"/>
  <c r="BX112" i="1"/>
  <c r="BX113" i="1"/>
  <c r="BX114" i="1"/>
  <c r="BX115" i="1"/>
  <c r="BX111" i="1"/>
  <c r="AR109" i="1"/>
  <c r="AR115" i="1"/>
  <c r="AR112" i="1"/>
  <c r="AR114" i="1"/>
  <c r="AR113" i="1"/>
  <c r="AR110" i="1"/>
  <c r="AR111" i="1"/>
  <c r="AY109" i="1"/>
  <c r="AY114" i="1"/>
  <c r="AY111" i="1"/>
  <c r="AY113" i="1"/>
  <c r="AY110" i="1"/>
  <c r="AY112" i="1"/>
  <c r="AY115" i="1"/>
  <c r="BD109" i="1"/>
  <c r="BD115" i="1"/>
  <c r="BD113" i="1"/>
  <c r="BD114" i="1"/>
  <c r="BD112" i="1"/>
  <c r="BD111" i="1"/>
  <c r="BD110" i="1"/>
  <c r="Z109" i="1"/>
  <c r="Z115" i="1"/>
  <c r="Z113" i="1"/>
  <c r="Z112" i="1"/>
  <c r="Z114" i="1"/>
  <c r="Z111" i="1"/>
  <c r="Z110" i="1"/>
  <c r="B109" i="1"/>
  <c r="B115" i="1" s="1"/>
  <c r="B113" i="1"/>
  <c r="B110" i="1"/>
  <c r="B112" i="1"/>
  <c r="B111" i="1"/>
  <c r="B114" i="1"/>
  <c r="AQ109" i="1"/>
  <c r="AQ115" i="1"/>
  <c r="AQ112" i="1"/>
  <c r="AQ110" i="1"/>
  <c r="AQ111" i="1"/>
  <c r="AQ113" i="1"/>
  <c r="AQ114" i="1"/>
  <c r="BN109" i="1"/>
  <c r="BN115" i="1"/>
  <c r="BN110" i="1"/>
  <c r="BN113" i="1"/>
  <c r="BN112" i="1"/>
  <c r="BN111" i="1"/>
  <c r="BN114" i="1"/>
  <c r="AA109" i="1"/>
  <c r="AA115" i="1"/>
  <c r="AA110" i="1"/>
  <c r="AA114" i="1"/>
  <c r="AA111" i="1"/>
  <c r="AA112" i="1"/>
  <c r="AA113" i="1"/>
  <c r="CQ109" i="1"/>
  <c r="CQ112" i="1"/>
  <c r="CQ111" i="1"/>
  <c r="CQ114" i="1"/>
  <c r="CQ115" i="1"/>
  <c r="CQ110" i="1"/>
  <c r="CQ113" i="1"/>
  <c r="BC109" i="1"/>
  <c r="BC111" i="1"/>
  <c r="BC113" i="1"/>
  <c r="BC114" i="1"/>
  <c r="BC110" i="1"/>
  <c r="BC112" i="1"/>
  <c r="BC115" i="1"/>
  <c r="AX109" i="1"/>
  <c r="AX113" i="1"/>
  <c r="AX114" i="1"/>
  <c r="AX115" i="1"/>
  <c r="AX111" i="1"/>
  <c r="AX112" i="1"/>
  <c r="AX110" i="1"/>
  <c r="BL109" i="1"/>
  <c r="BL111" i="1"/>
  <c r="BL113" i="1"/>
  <c r="BL114" i="1"/>
  <c r="BL110" i="1"/>
  <c r="BL112" i="1"/>
  <c r="BL115" i="1"/>
  <c r="BQ109" i="1"/>
  <c r="BQ111" i="1"/>
  <c r="BQ112" i="1"/>
  <c r="BQ110" i="1"/>
  <c r="BQ115" i="1"/>
  <c r="BQ114" i="1"/>
  <c r="BQ113" i="1"/>
  <c r="AZ109" i="1"/>
  <c r="AZ114" i="1"/>
  <c r="AZ115" i="1"/>
  <c r="AZ112" i="1"/>
  <c r="AZ111" i="1"/>
  <c r="AZ110" i="1"/>
  <c r="AZ113" i="1"/>
  <c r="BB109" i="1"/>
  <c r="BB111" i="1"/>
  <c r="BB115" i="1"/>
  <c r="BB112" i="1"/>
  <c r="BB110" i="1"/>
  <c r="BB113" i="1"/>
  <c r="BB114" i="1"/>
  <c r="BU109" i="1"/>
  <c r="BU112" i="1"/>
  <c r="BU115" i="1"/>
  <c r="BU114" i="1"/>
  <c r="BU110" i="1"/>
  <c r="BU111" i="1"/>
  <c r="BU113" i="1"/>
  <c r="CZ109" i="1"/>
  <c r="CZ114" i="1"/>
  <c r="CZ110" i="1"/>
  <c r="CZ111" i="1"/>
  <c r="CZ113" i="1"/>
  <c r="CZ112" i="1"/>
  <c r="CZ115" i="1"/>
  <c r="BS109" i="1"/>
  <c r="BS115" i="1"/>
  <c r="BS114" i="1"/>
  <c r="BS112" i="1"/>
  <c r="BS113" i="1"/>
  <c r="BS111" i="1"/>
  <c r="BS110" i="1"/>
  <c r="AG109" i="1"/>
  <c r="AG111" i="1"/>
  <c r="AG113" i="1"/>
  <c r="AG115" i="1"/>
  <c r="AG112" i="1"/>
  <c r="AG114" i="1"/>
  <c r="AG110" i="1"/>
  <c r="AJ109" i="1"/>
  <c r="AJ115" i="1"/>
  <c r="AJ111" i="1"/>
  <c r="AJ110" i="1"/>
  <c r="AJ114" i="1"/>
  <c r="AJ113" i="1"/>
  <c r="AJ112" i="1"/>
  <c r="AI109" i="1"/>
  <c r="AI115" i="1"/>
  <c r="AI113" i="1"/>
  <c r="AI112" i="1"/>
  <c r="AI111" i="1"/>
  <c r="AI114" i="1"/>
  <c r="AI110" i="1"/>
  <c r="BO109" i="1"/>
  <c r="BO115" i="1"/>
  <c r="BO112" i="1"/>
  <c r="BO113" i="1"/>
  <c r="BO110" i="1"/>
  <c r="BO111" i="1"/>
  <c r="BO114" i="1"/>
  <c r="BA109" i="1"/>
  <c r="BA115" i="1"/>
  <c r="BA113" i="1"/>
  <c r="BA114" i="1"/>
  <c r="BA112" i="1"/>
  <c r="BA111" i="1"/>
  <c r="BA110" i="1"/>
  <c r="BT109" i="1"/>
  <c r="BT110" i="1"/>
  <c r="BT112" i="1"/>
  <c r="BT113" i="1"/>
  <c r="BT115" i="1"/>
  <c r="BT114" i="1"/>
  <c r="BT111" i="1"/>
  <c r="BE109" i="1"/>
  <c r="BE114" i="1"/>
  <c r="BE110" i="1"/>
  <c r="BE113" i="1"/>
  <c r="BE111" i="1"/>
  <c r="BE115" i="1"/>
  <c r="BE112" i="1"/>
  <c r="AW109" i="1"/>
  <c r="AW110" i="1"/>
  <c r="AW115" i="1"/>
  <c r="AW114" i="1"/>
  <c r="AW113" i="1"/>
  <c r="AW111" i="1"/>
  <c r="AW112" i="1"/>
  <c r="BR119" i="1"/>
  <c r="BR120" i="1"/>
  <c r="BR118" i="1"/>
  <c r="BR121" i="1"/>
  <c r="Y118" i="1"/>
  <c r="Y124" i="1"/>
  <c r="Y119" i="1"/>
  <c r="Y125" i="1"/>
  <c r="BZ109" i="1"/>
  <c r="BZ110" i="1"/>
  <c r="BZ115" i="1"/>
  <c r="BZ113" i="1"/>
  <c r="BZ111" i="1"/>
  <c r="BZ112" i="1"/>
  <c r="BZ114" i="1"/>
  <c r="AP109" i="1"/>
  <c r="AP115" i="1"/>
  <c r="AP111" i="1"/>
  <c r="AP114" i="1"/>
  <c r="AP110" i="1"/>
  <c r="AP113" i="1"/>
  <c r="AP112" i="1"/>
  <c r="AJ125" i="1"/>
  <c r="AJ119" i="1"/>
  <c r="AJ124" i="1"/>
  <c r="AJ118" i="1"/>
  <c r="BM109" i="1"/>
  <c r="BM115" i="1"/>
  <c r="BM114" i="1"/>
  <c r="BM110" i="1"/>
  <c r="BM111" i="1"/>
  <c r="BM112" i="1"/>
  <c r="BM113" i="1"/>
  <c r="DA77" i="1"/>
  <c r="M111" i="1"/>
  <c r="M124" i="1"/>
  <c r="M125" i="1"/>
  <c r="M110" i="1"/>
  <c r="M115" i="1"/>
  <c r="M114" i="1"/>
  <c r="M109" i="1"/>
  <c r="Q115" i="1"/>
  <c r="Q111" i="1"/>
  <c r="Q119" i="1"/>
  <c r="Q118" i="1"/>
  <c r="Q109" i="1"/>
  <c r="Q110" i="1"/>
  <c r="Q114" i="1"/>
  <c r="X126" i="1"/>
  <c r="X127" i="1"/>
  <c r="AL92" i="1"/>
  <c r="AL91" i="1"/>
  <c r="AL105" i="1"/>
  <c r="AL33" i="1"/>
  <c r="AL104" i="1"/>
  <c r="AL106" i="1"/>
  <c r="AH119" i="1"/>
  <c r="AH125" i="1"/>
  <c r="AH118" i="1"/>
  <c r="AH124" i="1"/>
  <c r="AX125" i="1"/>
  <c r="AX119" i="1"/>
  <c r="AX118" i="1"/>
  <c r="AX124" i="1"/>
  <c r="BL125" i="1"/>
  <c r="BL119" i="1"/>
  <c r="BL118" i="1"/>
  <c r="BL124" i="1"/>
  <c r="BQ125" i="1"/>
  <c r="BQ119" i="1"/>
  <c r="BQ124" i="1"/>
  <c r="BQ118" i="1"/>
  <c r="AB110" i="1"/>
  <c r="AB125" i="1"/>
  <c r="AB124" i="1"/>
  <c r="AB111" i="1"/>
  <c r="AB114" i="1"/>
  <c r="AB109" i="1"/>
  <c r="AB115" i="1"/>
  <c r="BI119" i="1"/>
  <c r="BI124" i="1"/>
  <c r="BI118" i="1"/>
  <c r="BI125" i="1"/>
  <c r="CK115" i="1"/>
  <c r="CK110" i="1"/>
  <c r="CK119" i="1"/>
  <c r="CK111" i="1"/>
  <c r="CK118" i="1"/>
  <c r="CK114" i="1"/>
  <c r="CK109" i="1"/>
  <c r="AK124" i="1"/>
  <c r="AK118" i="1"/>
  <c r="AK119" i="1"/>
  <c r="AK125" i="1"/>
  <c r="BU118" i="1"/>
  <c r="CM103" i="1"/>
  <c r="CM123" i="1" s="1"/>
  <c r="CM76" i="1"/>
  <c r="AE109" i="1"/>
  <c r="AE115" i="1"/>
  <c r="AE112" i="1"/>
  <c r="AE113" i="1"/>
  <c r="AE110" i="1"/>
  <c r="AE111" i="1"/>
  <c r="AE114" i="1"/>
  <c r="U109" i="1"/>
  <c r="U115" i="1"/>
  <c r="U111" i="1"/>
  <c r="U114" i="1"/>
  <c r="U110" i="1"/>
  <c r="U112" i="1"/>
  <c r="U113" i="1"/>
  <c r="C76" i="1"/>
  <c r="C103" i="1"/>
  <c r="BY109" i="1"/>
  <c r="BY115" i="1"/>
  <c r="BY112" i="1"/>
  <c r="BY113" i="1"/>
  <c r="BY110" i="1"/>
  <c r="BY114" i="1"/>
  <c r="BY111" i="1"/>
  <c r="CW115" i="1"/>
  <c r="CW110" i="1"/>
  <c r="CW114" i="1"/>
  <c r="CW111" i="1"/>
  <c r="CW118" i="1"/>
  <c r="CW119" i="1"/>
  <c r="CW109" i="1"/>
  <c r="CI115" i="1"/>
  <c r="CI119" i="1"/>
  <c r="CI110" i="1"/>
  <c r="CI118" i="1"/>
  <c r="CI111" i="1"/>
  <c r="CI114" i="1"/>
  <c r="CI109" i="1"/>
  <c r="CV110" i="1"/>
  <c r="CV114" i="1"/>
  <c r="CV115" i="1"/>
  <c r="CV111" i="1"/>
  <c r="CV124" i="1"/>
  <c r="CV125" i="1"/>
  <c r="CV109" i="1"/>
  <c r="CT109" i="1"/>
  <c r="CT115" i="1"/>
  <c r="CT111" i="1"/>
  <c r="CT114" i="1"/>
  <c r="CT110" i="1"/>
  <c r="CT113" i="1"/>
  <c r="CT112" i="1"/>
  <c r="BG109" i="1"/>
  <c r="BG112" i="1"/>
  <c r="BG113" i="1"/>
  <c r="BG111" i="1"/>
  <c r="BG114" i="1"/>
  <c r="BG110" i="1"/>
  <c r="BG115" i="1"/>
  <c r="AK109" i="1"/>
  <c r="AK113" i="1"/>
  <c r="AK112" i="1"/>
  <c r="AK114" i="1"/>
  <c r="AK115" i="1"/>
  <c r="AK111" i="1"/>
  <c r="AK110" i="1"/>
  <c r="S70" i="1"/>
  <c r="S78" i="1"/>
  <c r="S71" i="1"/>
  <c r="S77" i="1"/>
  <c r="CD119" i="1"/>
  <c r="CD125" i="1"/>
  <c r="CD124" i="1"/>
  <c r="CD118" i="1"/>
  <c r="AO120" i="1"/>
  <c r="AO119" i="1"/>
  <c r="AO118" i="1"/>
  <c r="AO121" i="1"/>
  <c r="AS125" i="1"/>
  <c r="AS119" i="1"/>
  <c r="AS124" i="1"/>
  <c r="AS118" i="1"/>
  <c r="CK124" i="1"/>
  <c r="CK126" i="1"/>
  <c r="CK127" i="1"/>
  <c r="CK125" i="1"/>
  <c r="AV119" i="1"/>
  <c r="AV120" i="1"/>
  <c r="AV121" i="1"/>
  <c r="AV118" i="1"/>
  <c r="CH111" i="1"/>
  <c r="CH124" i="1"/>
  <c r="CH110" i="1"/>
  <c r="CH125" i="1"/>
  <c r="CH114" i="1"/>
  <c r="CH109" i="1"/>
  <c r="CH115" i="1"/>
  <c r="CM71" i="1"/>
  <c r="CX103" i="1"/>
  <c r="CX76" i="1"/>
  <c r="C108" i="1"/>
  <c r="T109" i="1"/>
  <c r="T115" i="1"/>
  <c r="T111" i="1"/>
  <c r="T114" i="1"/>
  <c r="T113" i="1"/>
  <c r="T112" i="1"/>
  <c r="T110" i="1"/>
  <c r="CW126" i="1"/>
  <c r="CW125" i="1"/>
  <c r="CW124" i="1"/>
  <c r="CW127" i="1"/>
  <c r="CI125" i="1"/>
  <c r="CI126" i="1"/>
  <c r="CI124" i="1"/>
  <c r="CI127" i="1"/>
  <c r="K119" i="1"/>
  <c r="K124" i="1"/>
  <c r="K125" i="1"/>
  <c r="K118" i="1"/>
  <c r="BK125" i="1"/>
  <c r="BK119" i="1"/>
  <c r="BK118" i="1"/>
  <c r="BK124" i="1"/>
  <c r="CG115" i="1"/>
  <c r="CG111" i="1"/>
  <c r="CG110" i="1"/>
  <c r="CG124" i="1"/>
  <c r="CG114" i="1"/>
  <c r="CG125" i="1"/>
  <c r="CG109" i="1"/>
  <c r="AF119" i="1"/>
  <c r="AF125" i="1"/>
  <c r="AF118" i="1"/>
  <c r="AF124" i="1"/>
  <c r="CV121" i="1"/>
  <c r="CV119" i="1"/>
  <c r="CV118" i="1"/>
  <c r="CV120" i="1"/>
  <c r="CD111" i="1"/>
  <c r="CD110" i="1"/>
  <c r="AQ125" i="1"/>
  <c r="AQ118" i="1"/>
  <c r="AQ124" i="1"/>
  <c r="AQ119" i="1"/>
  <c r="BN119" i="1"/>
  <c r="BN125" i="1"/>
  <c r="BN118" i="1"/>
  <c r="BN124" i="1"/>
  <c r="CO125" i="1"/>
  <c r="CO111" i="1"/>
  <c r="CO110" i="1"/>
  <c r="CO124" i="1"/>
  <c r="CO109" i="1"/>
  <c r="CO114" i="1"/>
  <c r="CO115" i="1"/>
  <c r="AA119" i="1"/>
  <c r="AA118" i="1"/>
  <c r="AA124" i="1"/>
  <c r="AA125" i="1"/>
  <c r="CE103" i="1"/>
  <c r="CE76" i="1"/>
  <c r="CR119" i="1"/>
  <c r="CR125" i="1"/>
  <c r="CR124" i="1"/>
  <c r="CR118" i="1"/>
  <c r="S88" i="1"/>
  <c r="S51" i="1"/>
  <c r="S89" i="1"/>
  <c r="S90" i="1"/>
  <c r="BO119" i="1"/>
  <c r="BO118" i="1"/>
  <c r="BO124" i="1"/>
  <c r="BO125" i="1"/>
  <c r="DA78" i="1"/>
  <c r="DA108" i="1" s="1"/>
  <c r="J109" i="1"/>
  <c r="J115" i="1"/>
  <c r="J112" i="1"/>
  <c r="J113" i="1"/>
  <c r="J111" i="1"/>
  <c r="BP114" i="1"/>
  <c r="BP111" i="1"/>
  <c r="BP115" i="1"/>
  <c r="BP118" i="1"/>
  <c r="BP110" i="1"/>
  <c r="BP119" i="1"/>
  <c r="BP109" i="1"/>
  <c r="AF109" i="1"/>
  <c r="AF114" i="1"/>
  <c r="AF111" i="1"/>
  <c r="AF113" i="1"/>
  <c r="AF110" i="1"/>
  <c r="AF112" i="1"/>
  <c r="AF115" i="1"/>
  <c r="CA103" i="1"/>
  <c r="CA76" i="1"/>
  <c r="S127" i="1"/>
  <c r="S121" i="1"/>
  <c r="X121" i="1"/>
  <c r="X120" i="1"/>
  <c r="AM125" i="1"/>
  <c r="AM126" i="1"/>
  <c r="AM127" i="1"/>
  <c r="AM124" i="1"/>
  <c r="AO125" i="1"/>
  <c r="AO110" i="1"/>
  <c r="AO111" i="1"/>
  <c r="AO124" i="1"/>
  <c r="AO115" i="1"/>
  <c r="AO109" i="1"/>
  <c r="AO114" i="1"/>
  <c r="BZ125" i="1"/>
  <c r="BZ119" i="1"/>
  <c r="BZ118" i="1"/>
  <c r="BZ124" i="1"/>
  <c r="BV118" i="1"/>
  <c r="BV119" i="1"/>
  <c r="U119" i="1"/>
  <c r="U124" i="1"/>
  <c r="U118" i="1"/>
  <c r="U125" i="1"/>
  <c r="BX119" i="1"/>
  <c r="BX118" i="1"/>
  <c r="BX125" i="1"/>
  <c r="BX124" i="1"/>
  <c r="BY118" i="1"/>
  <c r="BY119" i="1"/>
  <c r="BY124" i="1"/>
  <c r="BY125" i="1"/>
  <c r="BE119" i="1"/>
  <c r="BE118" i="1"/>
  <c r="BE124" i="1"/>
  <c r="BE125" i="1"/>
  <c r="AC119" i="1"/>
  <c r="AC120" i="1"/>
  <c r="AC121" i="1"/>
  <c r="AC118" i="1"/>
  <c r="I125" i="1"/>
  <c r="I119" i="1"/>
  <c r="I124" i="1"/>
  <c r="I118" i="1"/>
  <c r="E124" i="1"/>
  <c r="E125" i="1"/>
  <c r="E111" i="1"/>
  <c r="E110" i="1"/>
  <c r="E114" i="1"/>
  <c r="E109" i="1"/>
  <c r="CY111" i="1"/>
  <c r="CY118" i="1"/>
  <c r="CY114" i="1"/>
  <c r="CY119" i="1"/>
  <c r="CY115" i="1"/>
  <c r="CY110" i="1"/>
  <c r="CY109" i="1"/>
  <c r="AT125" i="1"/>
  <c r="AT115" i="1"/>
  <c r="AT111" i="1"/>
  <c r="AT110" i="1"/>
  <c r="AT124" i="1"/>
  <c r="AT109" i="1"/>
  <c r="AT114" i="1"/>
  <c r="CN126" i="1"/>
  <c r="CN125" i="1"/>
  <c r="CN124" i="1"/>
  <c r="CN127" i="1"/>
  <c r="E115" i="1"/>
  <c r="O119" i="1"/>
  <c r="O111" i="1"/>
  <c r="O118" i="1"/>
  <c r="O109" i="1"/>
  <c r="O114" i="1"/>
  <c r="O110" i="1"/>
  <c r="O115" i="1"/>
  <c r="L125" i="1"/>
  <c r="L124" i="1"/>
  <c r="L111" i="1"/>
  <c r="L115" i="1"/>
  <c r="L110" i="1"/>
  <c r="L114" i="1"/>
  <c r="L109" i="1"/>
  <c r="CX71" i="1"/>
  <c r="AZ125" i="1"/>
  <c r="AZ118" i="1"/>
  <c r="AZ124" i="1"/>
  <c r="AZ119" i="1"/>
  <c r="CC111" i="1"/>
  <c r="CH120" i="1"/>
  <c r="CH121" i="1"/>
  <c r="CH119" i="1"/>
  <c r="CH118" i="1"/>
  <c r="BG119" i="1"/>
  <c r="BG125" i="1"/>
  <c r="BG118" i="1"/>
  <c r="BG124" i="1"/>
  <c r="CP125" i="1"/>
  <c r="CP111" i="1"/>
  <c r="CP124" i="1"/>
  <c r="CP110" i="1"/>
  <c r="CP114" i="1"/>
  <c r="CP109" i="1"/>
  <c r="CP115" i="1"/>
  <c r="D125" i="1"/>
  <c r="D119" i="1"/>
  <c r="D118" i="1"/>
  <c r="D124" i="1"/>
  <c r="C71" i="1"/>
  <c r="CF110" i="1"/>
  <c r="CG119" i="1"/>
  <c r="CG118" i="1"/>
  <c r="CG120" i="1"/>
  <c r="CG121" i="1"/>
  <c r="CJ118" i="1"/>
  <c r="CJ111" i="1"/>
  <c r="CJ115" i="1"/>
  <c r="CJ119" i="1"/>
  <c r="CJ110" i="1"/>
  <c r="CJ114" i="1"/>
  <c r="CJ109" i="1"/>
  <c r="AN111" i="1"/>
  <c r="BH118" i="1"/>
  <c r="BH124" i="1"/>
  <c r="BH125" i="1"/>
  <c r="BH119" i="1"/>
  <c r="BB118" i="1"/>
  <c r="BB124" i="1"/>
  <c r="BB119" i="1"/>
  <c r="BB125" i="1"/>
  <c r="BW125" i="1"/>
  <c r="BW124" i="1"/>
  <c r="BW119" i="1"/>
  <c r="BW118" i="1"/>
  <c r="V119" i="1"/>
  <c r="V124" i="1"/>
  <c r="V118" i="1"/>
  <c r="V125" i="1"/>
  <c r="CL127" i="1"/>
  <c r="CL124" i="1"/>
  <c r="CL126" i="1"/>
  <c r="CL125" i="1"/>
  <c r="BU125" i="1"/>
  <c r="BU124" i="1"/>
  <c r="AI119" i="1"/>
  <c r="AI125" i="1"/>
  <c r="AI118" i="1"/>
  <c r="AI124" i="1"/>
  <c r="AU70" i="1"/>
  <c r="AU71" i="1"/>
  <c r="AU78" i="1"/>
  <c r="AU77" i="1"/>
  <c r="AS109" i="1"/>
  <c r="AS113" i="1"/>
  <c r="AS112" i="1"/>
  <c r="AS115" i="1"/>
  <c r="AS110" i="1"/>
  <c r="AS114" i="1"/>
  <c r="AS111" i="1"/>
  <c r="CZ124" i="1"/>
  <c r="CZ119" i="1"/>
  <c r="CZ125" i="1"/>
  <c r="CZ118" i="1"/>
  <c r="N121" i="1"/>
  <c r="N119" i="1"/>
  <c r="N120" i="1"/>
  <c r="N118" i="1"/>
  <c r="Z125" i="1"/>
  <c r="Z118" i="1"/>
  <c r="Z119" i="1"/>
  <c r="Z124" i="1"/>
  <c r="Y109" i="1"/>
  <c r="Y110" i="1"/>
  <c r="Y115" i="1"/>
  <c r="Y111" i="1"/>
  <c r="Y112" i="1"/>
  <c r="Y113" i="1"/>
  <c r="Y114" i="1"/>
  <c r="BF125" i="1"/>
  <c r="BF119" i="1"/>
  <c r="BF124" i="1"/>
  <c r="BF118" i="1"/>
  <c r="BH109" i="1"/>
  <c r="BH114" i="1"/>
  <c r="BH115" i="1"/>
  <c r="BH112" i="1"/>
  <c r="BH111" i="1"/>
  <c r="BH113" i="1"/>
  <c r="BH110" i="1"/>
  <c r="BJ109" i="1"/>
  <c r="BJ112" i="1"/>
  <c r="BJ114" i="1"/>
  <c r="BJ110" i="1"/>
  <c r="BJ111" i="1"/>
  <c r="BJ115" i="1"/>
  <c r="BJ113" i="1"/>
  <c r="AV115" i="1"/>
  <c r="AV125" i="1"/>
  <c r="AV124" i="1"/>
  <c r="AV110" i="1"/>
  <c r="AV111" i="1"/>
  <c r="AV109" i="1"/>
  <c r="AD103" i="1"/>
  <c r="AD117" i="1" s="1"/>
  <c r="AD76" i="1"/>
  <c r="AD71" i="1"/>
  <c r="J103" i="1"/>
  <c r="J76" i="1"/>
  <c r="AP125" i="1"/>
  <c r="AP118" i="1"/>
  <c r="AP119" i="1"/>
  <c r="AP124" i="1"/>
  <c r="BI109" i="1"/>
  <c r="BI115" i="1"/>
  <c r="BI114" i="1"/>
  <c r="BI111" i="1"/>
  <c r="BI110" i="1"/>
  <c r="BI112" i="1"/>
  <c r="BI113" i="1"/>
  <c r="P125" i="1"/>
  <c r="P124" i="1"/>
  <c r="P127" i="1"/>
  <c r="P126" i="1"/>
  <c r="BF109" i="1"/>
  <c r="BF115" i="1"/>
  <c r="BF110" i="1"/>
  <c r="BF113" i="1"/>
  <c r="BF114" i="1"/>
  <c r="BF111" i="1"/>
  <c r="BF112" i="1"/>
  <c r="CU120" i="1"/>
  <c r="CU118" i="1"/>
  <c r="CU119" i="1"/>
  <c r="CU121" i="1"/>
  <c r="J71" i="1"/>
  <c r="BD125" i="1"/>
  <c r="BD119" i="1"/>
  <c r="BD124" i="1"/>
  <c r="BD118" i="1"/>
  <c r="W103" i="1"/>
  <c r="W76" i="1"/>
  <c r="I109" i="1"/>
  <c r="I111" i="1"/>
  <c r="I114" i="1"/>
  <c r="I115" i="1"/>
  <c r="I112" i="1"/>
  <c r="I110" i="1"/>
  <c r="I113" i="1"/>
  <c r="BJ124" i="1"/>
  <c r="BJ118" i="1"/>
  <c r="BJ119" i="1"/>
  <c r="BJ125" i="1"/>
  <c r="AH109" i="1"/>
  <c r="AH110" i="1"/>
  <c r="AH115" i="1"/>
  <c r="AH112" i="1"/>
  <c r="AH111" i="1"/>
  <c r="AH114" i="1"/>
  <c r="AH113" i="1"/>
  <c r="DA71" i="1"/>
  <c r="M119" i="1"/>
  <c r="M118" i="1"/>
  <c r="M120" i="1"/>
  <c r="M121" i="1"/>
  <c r="Q124" i="1"/>
  <c r="Q125" i="1"/>
  <c r="Q127" i="1"/>
  <c r="Q126" i="1"/>
  <c r="AM119" i="1"/>
  <c r="AM111" i="1"/>
  <c r="AM115" i="1"/>
  <c r="AM110" i="1"/>
  <c r="AM114" i="1"/>
  <c r="AM118" i="1"/>
  <c r="AM109" i="1"/>
  <c r="BM119" i="1"/>
  <c r="BM125" i="1"/>
  <c r="BM118" i="1"/>
  <c r="BM124" i="1"/>
  <c r="CT119" i="1"/>
  <c r="CT125" i="1"/>
  <c r="CT118" i="1"/>
  <c r="CT124" i="1"/>
  <c r="CR109" i="1"/>
  <c r="CR115" i="1"/>
  <c r="CR114" i="1"/>
  <c r="CR113" i="1"/>
  <c r="CR112" i="1"/>
  <c r="CR111" i="1"/>
  <c r="CR110" i="1"/>
  <c r="AB119" i="1"/>
  <c r="AB118" i="1"/>
  <c r="AB121" i="1"/>
  <c r="AB120" i="1"/>
  <c r="CN114" i="1"/>
  <c r="CN115" i="1"/>
  <c r="CN110" i="1"/>
  <c r="CN119" i="1"/>
  <c r="CN111" i="1"/>
  <c r="CN118" i="1"/>
  <c r="CN109" i="1"/>
  <c r="T119" i="1"/>
  <c r="T124" i="1"/>
  <c r="T118" i="1"/>
  <c r="T125" i="1"/>
  <c r="X103" i="1"/>
  <c r="X108" i="1" s="1"/>
  <c r="X76" i="1"/>
  <c r="X119" i="1" s="1"/>
  <c r="CC124" i="1"/>
  <c r="CC119" i="1"/>
  <c r="CC118" i="1"/>
  <c r="CC125" i="1"/>
  <c r="CD114" i="1"/>
  <c r="CD115" i="1"/>
  <c r="BR124" i="1"/>
  <c r="BR110" i="1"/>
  <c r="BR114" i="1"/>
  <c r="BR111" i="1"/>
  <c r="BR115" i="1"/>
  <c r="BR125" i="1"/>
  <c r="BR109" i="1"/>
  <c r="AG124" i="1"/>
  <c r="AG118" i="1"/>
  <c r="AG119" i="1"/>
  <c r="AG125" i="1"/>
  <c r="CO120" i="1"/>
  <c r="CO118" i="1"/>
  <c r="CO121" i="1"/>
  <c r="CO119" i="1"/>
  <c r="CL119" i="1"/>
  <c r="CL111" i="1"/>
  <c r="CL110" i="1"/>
  <c r="CL118" i="1"/>
  <c r="CL114" i="1"/>
  <c r="CL109" i="1"/>
  <c r="CL115" i="1"/>
  <c r="CQ125" i="1"/>
  <c r="CQ119" i="1"/>
  <c r="CQ118" i="1"/>
  <c r="CQ124" i="1"/>
  <c r="BC124" i="1"/>
  <c r="BC118" i="1"/>
  <c r="BC125" i="1"/>
  <c r="BC119" i="1"/>
  <c r="K109" i="1"/>
  <c r="K115" i="1"/>
  <c r="K111" i="1"/>
  <c r="K110" i="1"/>
  <c r="K114" i="1"/>
  <c r="K112" i="1"/>
  <c r="K113" i="1"/>
  <c r="BK109" i="1"/>
  <c r="BK115" i="1"/>
  <c r="BK110" i="1"/>
  <c r="BK113" i="1"/>
  <c r="BK112" i="1"/>
  <c r="BK114" i="1"/>
  <c r="BK111" i="1"/>
  <c r="BP125" i="1"/>
  <c r="BP127" i="1"/>
  <c r="BP124" i="1"/>
  <c r="BP126" i="1"/>
  <c r="CA108" i="1"/>
  <c r="R103" i="1"/>
  <c r="R76" i="1"/>
  <c r="AL35" i="1"/>
  <c r="AL87" i="1" s="1"/>
  <c r="AL67" i="1" s="1"/>
  <c r="AL65" i="1" s="1"/>
  <c r="CB125" i="1"/>
  <c r="CB119" i="1"/>
  <c r="CB118" i="1"/>
  <c r="CB124" i="1"/>
  <c r="N115" i="1"/>
  <c r="N111" i="1"/>
  <c r="N110" i="1"/>
  <c r="N124" i="1"/>
  <c r="N125" i="1"/>
  <c r="N109" i="1"/>
  <c r="N114" i="1"/>
  <c r="CF118" i="1"/>
  <c r="CF121" i="1"/>
  <c r="CF120" i="1"/>
  <c r="CF119" i="1"/>
  <c r="BA119" i="1"/>
  <c r="BA125" i="1"/>
  <c r="BA124" i="1"/>
  <c r="BA118" i="1"/>
  <c r="BT119" i="1"/>
  <c r="BT125" i="1"/>
  <c r="BT124" i="1"/>
  <c r="BT118" i="1"/>
  <c r="AR125" i="1"/>
  <c r="AR119" i="1"/>
  <c r="AC125" i="1"/>
  <c r="AC115" i="1"/>
  <c r="AC109" i="1"/>
  <c r="AC111" i="1"/>
  <c r="AC114" i="1"/>
  <c r="AC110" i="1"/>
  <c r="AC124" i="1"/>
  <c r="E121" i="1"/>
  <c r="E120" i="1"/>
  <c r="E118" i="1"/>
  <c r="E119" i="1"/>
  <c r="CY125" i="1"/>
  <c r="CY127" i="1"/>
  <c r="CY126" i="1"/>
  <c r="CY124" i="1"/>
  <c r="AT118" i="1"/>
  <c r="AT121" i="1"/>
  <c r="AT119" i="1"/>
  <c r="AT120" i="1"/>
  <c r="AW119" i="1"/>
  <c r="AW125" i="1"/>
  <c r="AW118" i="1"/>
  <c r="AW124" i="1"/>
  <c r="D109" i="1"/>
  <c r="D112" i="1"/>
  <c r="D110" i="1"/>
  <c r="D114" i="1"/>
  <c r="D115" i="1"/>
  <c r="D111" i="1"/>
  <c r="D113" i="1"/>
  <c r="O124" i="1"/>
  <c r="O126" i="1"/>
  <c r="O125" i="1"/>
  <c r="O127" i="1"/>
  <c r="L119" i="1"/>
  <c r="L120" i="1"/>
  <c r="L121" i="1"/>
  <c r="L118" i="1"/>
  <c r="CE71" i="1"/>
  <c r="CP119" i="1"/>
  <c r="CP118" i="1"/>
  <c r="CP120" i="1"/>
  <c r="CP121" i="1"/>
  <c r="P111" i="1"/>
  <c r="P119" i="1"/>
  <c r="P114" i="1"/>
  <c r="P118" i="1"/>
  <c r="P110" i="1"/>
  <c r="P115" i="1"/>
  <c r="P109" i="1"/>
  <c r="CS125" i="1"/>
  <c r="CS118" i="1"/>
  <c r="CS119" i="1"/>
  <c r="CS124" i="1"/>
  <c r="B119" i="1"/>
  <c r="B124" i="1"/>
  <c r="B125" i="1"/>
  <c r="B118" i="1"/>
  <c r="CF115" i="1"/>
  <c r="CS109" i="1"/>
  <c r="CS111" i="1"/>
  <c r="CS112" i="1"/>
  <c r="CS115" i="1"/>
  <c r="CS113" i="1"/>
  <c r="CS110" i="1"/>
  <c r="CS114" i="1"/>
  <c r="CU110" i="1"/>
  <c r="CU125" i="1"/>
  <c r="CU111" i="1"/>
  <c r="CU124" i="1"/>
  <c r="CU115" i="1"/>
  <c r="CU114" i="1"/>
  <c r="CU109" i="1"/>
  <c r="AY118" i="1"/>
  <c r="AY124" i="1"/>
  <c r="AY125" i="1"/>
  <c r="AY119" i="1"/>
  <c r="AE125" i="1"/>
  <c r="AE119" i="1"/>
  <c r="AE124" i="1"/>
  <c r="AE118" i="1"/>
  <c r="AN119" i="1"/>
  <c r="AN125" i="1"/>
  <c r="AN118" i="1"/>
  <c r="AN124" i="1"/>
  <c r="BS118" i="1"/>
  <c r="BS119" i="1"/>
  <c r="BS124" i="1"/>
  <c r="BS125" i="1"/>
  <c r="CJ124" i="1"/>
  <c r="CJ127" i="1"/>
  <c r="CJ126" i="1"/>
  <c r="CJ125" i="1"/>
  <c r="CB114" i="1"/>
  <c r="AL70" i="1" l="1"/>
  <c r="AL71" i="1"/>
  <c r="AL77" i="1"/>
  <c r="AL78" i="1"/>
  <c r="C109" i="1"/>
  <c r="C114" i="1"/>
  <c r="C113" i="1"/>
  <c r="C112" i="1"/>
  <c r="C115" i="1"/>
  <c r="C110" i="1"/>
  <c r="C111" i="1"/>
  <c r="CM115" i="1"/>
  <c r="CM110" i="1"/>
  <c r="CM118" i="1"/>
  <c r="CM119" i="1"/>
  <c r="CM111" i="1"/>
  <c r="CM114" i="1"/>
  <c r="CM109" i="1"/>
  <c r="X124" i="1"/>
  <c r="CA109" i="1"/>
  <c r="CA115" i="1"/>
  <c r="CA112" i="1"/>
  <c r="CA113" i="1"/>
  <c r="CA114" i="1"/>
  <c r="CA111" i="1"/>
  <c r="CA110" i="1"/>
  <c r="X109" i="1"/>
  <c r="X112" i="1"/>
  <c r="X110" i="1"/>
  <c r="X111" i="1"/>
  <c r="X113" i="1"/>
  <c r="X114" i="1"/>
  <c r="X115" i="1"/>
  <c r="AU103" i="1"/>
  <c r="AU76" i="1"/>
  <c r="X118" i="1"/>
  <c r="CX125" i="1"/>
  <c r="CX119" i="1"/>
  <c r="CX118" i="1"/>
  <c r="CX124" i="1"/>
  <c r="CX109" i="1"/>
  <c r="CX114" i="1"/>
  <c r="CX110" i="1"/>
  <c r="CX111" i="1"/>
  <c r="CX115" i="1"/>
  <c r="C124" i="1"/>
  <c r="C119" i="1"/>
  <c r="C125" i="1"/>
  <c r="C118" i="1"/>
  <c r="CM125" i="1"/>
  <c r="CM126" i="1"/>
  <c r="CM124" i="1"/>
  <c r="CM127" i="1"/>
  <c r="DA125" i="1"/>
  <c r="DA118" i="1"/>
  <c r="DA119" i="1"/>
  <c r="DA124" i="1"/>
  <c r="AL90" i="1"/>
  <c r="AL89" i="1"/>
  <c r="AL51" i="1"/>
  <c r="AL88" i="1"/>
  <c r="W125" i="1"/>
  <c r="W119" i="1"/>
  <c r="W118" i="1"/>
  <c r="W124" i="1"/>
  <c r="W111" i="1"/>
  <c r="W110" i="1"/>
  <c r="W115" i="1"/>
  <c r="W109" i="1"/>
  <c r="W114" i="1"/>
  <c r="AD124" i="1"/>
  <c r="AD110" i="1"/>
  <c r="AD115" i="1"/>
  <c r="AD114" i="1"/>
  <c r="AD111" i="1"/>
  <c r="AD125" i="1"/>
  <c r="AD109" i="1"/>
  <c r="DA109" i="1"/>
  <c r="DA113" i="1"/>
  <c r="DA114" i="1"/>
  <c r="DA111" i="1"/>
  <c r="DA115" i="1"/>
  <c r="DA112" i="1"/>
  <c r="DA110" i="1"/>
  <c r="S103" i="1"/>
  <c r="S108" i="1" s="1"/>
  <c r="S76" i="1"/>
  <c r="X125" i="1"/>
  <c r="R125" i="1"/>
  <c r="R118" i="1"/>
  <c r="R119" i="1"/>
  <c r="R124" i="1"/>
  <c r="R110" i="1"/>
  <c r="R109" i="1"/>
  <c r="R111" i="1"/>
  <c r="R115" i="1"/>
  <c r="R114" i="1"/>
  <c r="J125" i="1"/>
  <c r="J118" i="1"/>
  <c r="J119" i="1"/>
  <c r="J124" i="1"/>
  <c r="AD121" i="1"/>
  <c r="AD120" i="1"/>
  <c r="AD119" i="1"/>
  <c r="AD118" i="1"/>
  <c r="AU108" i="1"/>
  <c r="CA119" i="1"/>
  <c r="CA118" i="1"/>
  <c r="CA124" i="1"/>
  <c r="CA125" i="1"/>
  <c r="J114" i="1"/>
  <c r="J110" i="1"/>
  <c r="CE125" i="1"/>
  <c r="CE118" i="1"/>
  <c r="CE119" i="1"/>
  <c r="CE124" i="1"/>
  <c r="CE109" i="1"/>
  <c r="CE114" i="1"/>
  <c r="CE115" i="1"/>
  <c r="CE110" i="1"/>
  <c r="CE111" i="1"/>
  <c r="AL121" i="1"/>
  <c r="AL127" i="1"/>
  <c r="S109" i="1" l="1"/>
  <c r="S110" i="1"/>
  <c r="S113" i="1"/>
  <c r="S112" i="1"/>
  <c r="S111" i="1"/>
  <c r="S114" i="1"/>
  <c r="S115" i="1"/>
  <c r="S119" i="1"/>
  <c r="S125" i="1"/>
  <c r="S118" i="1"/>
  <c r="S124" i="1"/>
  <c r="AU119" i="1"/>
  <c r="AU125" i="1"/>
  <c r="AU118" i="1"/>
  <c r="AU124" i="1"/>
  <c r="AU109" i="1"/>
  <c r="AU114" i="1"/>
  <c r="AU113" i="1"/>
  <c r="AU115" i="1"/>
  <c r="AU112" i="1"/>
  <c r="AU111" i="1"/>
  <c r="AU110" i="1"/>
  <c r="AL103" i="1"/>
  <c r="AL108" i="1" s="1"/>
  <c r="AL76" i="1"/>
  <c r="AL109" i="1" l="1"/>
  <c r="AL112" i="1"/>
  <c r="AL114" i="1"/>
  <c r="AL111" i="1"/>
  <c r="AL110" i="1"/>
  <c r="AL115" i="1"/>
  <c r="AL113" i="1"/>
  <c r="AL119" i="1"/>
  <c r="AL125" i="1"/>
  <c r="AL118" i="1"/>
  <c r="AL124" i="1"/>
</calcChain>
</file>

<file path=xl/comments1.xml><?xml version="1.0" encoding="utf-8"?>
<comments xmlns="http://schemas.openxmlformats.org/spreadsheetml/2006/main">
  <authors>
    <author>Darrell Henry</author>
  </authors>
  <commentList>
    <comment ref="B7" authorId="0" shapeId="0">
      <text>
        <r>
          <rPr>
            <sz val="10"/>
            <color indexed="81"/>
            <rFont val="Tahoma"/>
            <family val="2"/>
          </rPr>
          <t xml:space="preserve">Initially assign the most abundant R3+ cations to the Z site (not including any Al3+ and B3+ assigned to the tetrahedral site).  Next, the remainder of the R3+ cations should be assigned in accordance with their abundance. If there is an excess of R3+ cations on the Z site, the excess R3+ cations go into the Y site. If there is a deficiency in the Z site after assigning all of the R3+ to that site (i.e. &lt;6.0 cations), assign Mg2+ and then Fe2+ to the Z-site up to 2 apfu.
</t>
        </r>
      </text>
    </comment>
  </commentList>
</comments>
</file>

<file path=xl/sharedStrings.xml><?xml version="1.0" encoding="utf-8"?>
<sst xmlns="http://schemas.openxmlformats.org/spreadsheetml/2006/main" count="385" uniqueCount="209">
  <si>
    <t>F</t>
  </si>
  <si>
    <t>B</t>
  </si>
  <si>
    <t>elbaite</t>
  </si>
  <si>
    <t>Data source</t>
  </si>
  <si>
    <t>Abraham 1972</t>
  </si>
  <si>
    <t>Sample #</t>
  </si>
  <si>
    <t>buergerite</t>
  </si>
  <si>
    <t>Al (total)</t>
  </si>
  <si>
    <t xml:space="preserve">T site: Si  </t>
  </si>
  <si>
    <t>Z site: Al</t>
  </si>
  <si>
    <t>Z site total</t>
  </si>
  <si>
    <t>Y site: Al</t>
  </si>
  <si>
    <t>Y-site total</t>
  </si>
  <si>
    <t>X site: Ca</t>
  </si>
  <si>
    <t>X-site vacancy</t>
  </si>
  <si>
    <t>V,W-site total</t>
  </si>
  <si>
    <t>X-site total</t>
  </si>
  <si>
    <t>schorl</t>
  </si>
  <si>
    <t>dravite</t>
  </si>
  <si>
    <t>Cr-dravite</t>
  </si>
  <si>
    <t>olenite</t>
  </si>
  <si>
    <t>povondraite</t>
  </si>
  <si>
    <t>wet chemical</t>
  </si>
  <si>
    <t>analysis type</t>
  </si>
  <si>
    <t>Analysis pt. #</t>
  </si>
  <si>
    <t>Rossmanite</t>
  </si>
  <si>
    <t>Liddicoatite</t>
  </si>
  <si>
    <t>Mg-foitite</t>
  </si>
  <si>
    <t>F-buergerite</t>
  </si>
  <si>
    <t>F-elbaite</t>
  </si>
  <si>
    <t>F-dravite</t>
  </si>
  <si>
    <t>F-Cr-dravite</t>
  </si>
  <si>
    <t>F-schorl</t>
  </si>
  <si>
    <t>F-olenite</t>
  </si>
  <si>
    <t>O-elbaite</t>
  </si>
  <si>
    <t>O-dravite</t>
  </si>
  <si>
    <t>O-schorl</t>
  </si>
  <si>
    <t>O-Cr-dravite</t>
  </si>
  <si>
    <t>F-Liddicoatite</t>
  </si>
  <si>
    <t>F-uvite</t>
  </si>
  <si>
    <t>Uvite</t>
  </si>
  <si>
    <t>Total B</t>
  </si>
  <si>
    <t>T site total</t>
  </si>
  <si>
    <t>V+W site: OH</t>
  </si>
  <si>
    <t>foitite</t>
  </si>
  <si>
    <t>60%dravite - 40%O-dravite</t>
  </si>
  <si>
    <t>F-liddicoatite</t>
  </si>
  <si>
    <t>50%O-dravite - 50%Pov</t>
  </si>
  <si>
    <t>F-Feruvite</t>
  </si>
  <si>
    <t xml:space="preserve">   Cu</t>
  </si>
  <si>
    <t xml:space="preserve">   Co</t>
  </si>
  <si>
    <t xml:space="preserve">   V3+</t>
  </si>
  <si>
    <t xml:space="preserve">   Cr3+</t>
  </si>
  <si>
    <t xml:space="preserve">   Mg</t>
  </si>
  <si>
    <t xml:space="preserve">   Mn3+</t>
  </si>
  <si>
    <t xml:space="preserve">   Ti</t>
  </si>
  <si>
    <t xml:space="preserve">   Sn</t>
  </si>
  <si>
    <t xml:space="preserve">   B</t>
  </si>
  <si>
    <t xml:space="preserve">  Al   </t>
  </si>
  <si>
    <t xml:space="preserve">   Bi3+</t>
  </si>
  <si>
    <t xml:space="preserve">   Mn2+</t>
  </si>
  <si>
    <t xml:space="preserve">   Zn</t>
  </si>
  <si>
    <t xml:space="preserve">   Ni</t>
  </si>
  <si>
    <t xml:space="preserve">    Pb</t>
  </si>
  <si>
    <t xml:space="preserve">    Ba</t>
  </si>
  <si>
    <t xml:space="preserve">    Na</t>
  </si>
  <si>
    <t xml:space="preserve">    K</t>
  </si>
  <si>
    <t xml:space="preserve">    Rb</t>
  </si>
  <si>
    <t xml:space="preserve">    Cs</t>
  </si>
  <si>
    <t xml:space="preserve">   V site: OH</t>
  </si>
  <si>
    <t xml:space="preserve">   V site: O</t>
  </si>
  <si>
    <t xml:space="preserve">   W site OH</t>
  </si>
  <si>
    <t xml:space="preserve">   W site: F</t>
  </si>
  <si>
    <t xml:space="preserve">   W site: Cl</t>
  </si>
  <si>
    <t xml:space="preserve">   W site O</t>
  </si>
  <si>
    <t>Ca/(Ca+Na+K)</t>
  </si>
  <si>
    <t>Vac/(Ca+Vac)</t>
  </si>
  <si>
    <t>Vac/(Na+K+Vac)</t>
  </si>
  <si>
    <t xml:space="preserve">W site O/(O+OH+F) </t>
  </si>
  <si>
    <t>Z site Al/(Al+Fe3+Cr)</t>
  </si>
  <si>
    <t>Z site Fe3+(Al+Fe3+Cr)</t>
  </si>
  <si>
    <t>Z site Cr/(Al+Fe3+Cr)</t>
  </si>
  <si>
    <r>
      <t xml:space="preserve">   Fe</t>
    </r>
    <r>
      <rPr>
        <vertAlign val="superscript"/>
        <sz val="10"/>
        <rFont val="Times New Roman"/>
        <family val="1"/>
      </rPr>
      <t>2+</t>
    </r>
  </si>
  <si>
    <r>
      <t xml:space="preserve">   Mg</t>
    </r>
    <r>
      <rPr>
        <vertAlign val="superscript"/>
        <sz val="10"/>
        <rFont val="Times New Roman"/>
        <family val="1"/>
      </rPr>
      <t>2+</t>
    </r>
  </si>
  <si>
    <t>Hawthorne (93a)</t>
  </si>
  <si>
    <t>Grice (93a)</t>
  </si>
  <si>
    <t>feruvite</t>
  </si>
  <si>
    <t>uvite</t>
  </si>
  <si>
    <t>cross</t>
  </si>
  <si>
    <t>Feruvite</t>
  </si>
  <si>
    <t>Aurisicchio 99</t>
  </si>
  <si>
    <t>best analysis</t>
  </si>
  <si>
    <t>EMP-SIMS-SREF</t>
  </si>
  <si>
    <t>Dyar 99</t>
  </si>
  <si>
    <t>Mt. Mica - pegmatite</t>
  </si>
  <si>
    <t>I-G</t>
  </si>
  <si>
    <t>EMP-SIMS-MS-Hmano</t>
  </si>
  <si>
    <t>I-P</t>
  </si>
  <si>
    <t>H-B</t>
  </si>
  <si>
    <t>D</t>
  </si>
  <si>
    <t>E1</t>
  </si>
  <si>
    <t>E2</t>
  </si>
  <si>
    <t>A</t>
  </si>
  <si>
    <t>BMCR-2'</t>
  </si>
  <si>
    <t>BMCR-1</t>
  </si>
  <si>
    <t>BMCR-3</t>
  </si>
  <si>
    <t>BMCR-4</t>
  </si>
  <si>
    <t>BMCR-5</t>
  </si>
  <si>
    <t>G</t>
  </si>
  <si>
    <t>Schorl(83)-elbaite(17)</t>
  </si>
  <si>
    <t>Schorl(67)-elbaite(33)</t>
  </si>
  <si>
    <t>O-dravite(33) - Pov (66)</t>
  </si>
  <si>
    <t>F-Elb (67) - Ross (33)</t>
  </si>
  <si>
    <t>Foitite(67) schorl(33)</t>
  </si>
  <si>
    <t>O-Dravite(67) - F-Uvite(33)</t>
  </si>
  <si>
    <t>F-Feruvite(67) - F-Uvite (33)</t>
  </si>
  <si>
    <t>Dr35Uv30MgFoi20</t>
  </si>
  <si>
    <t>Elb50Lid30Ross20</t>
  </si>
  <si>
    <t>Dr25Elb25Uv15Lid0.5MgFoi10Ross10</t>
  </si>
  <si>
    <t>same with OxyDr20</t>
  </si>
  <si>
    <t>Alkali group - subgroup</t>
  </si>
  <si>
    <t>Subgroup 1 - dravite variants</t>
  </si>
  <si>
    <t>Subgroup 1 - schorl/"tsilaisite" variants</t>
  </si>
  <si>
    <t>Subgroup 2 - elbaite variants</t>
  </si>
  <si>
    <t>Subgroup 3 - W-site Oxy variants</t>
  </si>
  <si>
    <t>Subgroup 4 - Li Oxy variants</t>
  </si>
  <si>
    <t>Subgroup 5 - V-site Oxy variants</t>
  </si>
  <si>
    <t>Subgroup 6 - T-site low-Si variants</t>
  </si>
  <si>
    <t>Calcic group - subgroup</t>
  </si>
  <si>
    <t>Vacancy group - subgroup</t>
  </si>
  <si>
    <t>Subgroup 2 - Liddicoatite variants</t>
  </si>
  <si>
    <t>Subgroup 2 - Rossmanite variants</t>
  </si>
  <si>
    <t>Subgroup 1 - Foitite variants</t>
  </si>
  <si>
    <t>Subgroup 1 - Uvite variants</t>
  </si>
  <si>
    <t>V-dravite</t>
  </si>
  <si>
    <t>60%Dravite - 40%Mg-foit</t>
  </si>
  <si>
    <t>60%Dravite - 40%Mg-foit - B2.99</t>
  </si>
  <si>
    <t>K-dravite</t>
  </si>
  <si>
    <t>Tsilaisite</t>
  </si>
  <si>
    <t>Cr-Al-povondraite</t>
  </si>
  <si>
    <t>K-povondraite</t>
  </si>
  <si>
    <t>Na-Al-Al-Al root name</t>
  </si>
  <si>
    <t>Na-Al-Al-B root name</t>
  </si>
  <si>
    <t>F-Na-Al-Al-Al root name</t>
  </si>
  <si>
    <t>F-Na-Al-Al-B root name</t>
  </si>
  <si>
    <t>Ca-Mg-O root name</t>
  </si>
  <si>
    <t>Ca-Fe-O root name</t>
  </si>
  <si>
    <t>Ca-Li-O root name</t>
  </si>
  <si>
    <t>Vac-Mg-O root name</t>
  </si>
  <si>
    <t>Vac-Fe-O root name</t>
  </si>
  <si>
    <t>Vac-Li-O root name</t>
  </si>
  <si>
    <t>F-foitite</t>
  </si>
  <si>
    <t>F-Mg-foitite</t>
  </si>
  <si>
    <t>F-rossmanite</t>
  </si>
  <si>
    <t>Lid50Uv50</t>
  </si>
  <si>
    <t>Lid50FerUv50</t>
  </si>
  <si>
    <t>Elb50Sch50</t>
  </si>
  <si>
    <t>wet chem</t>
  </si>
  <si>
    <t>type material</t>
  </si>
  <si>
    <t>Rumentseva (1983)</t>
  </si>
  <si>
    <t>Min data pub</t>
  </si>
  <si>
    <t>Dravite</t>
  </si>
  <si>
    <t>Elbaite</t>
  </si>
  <si>
    <t>Olenite</t>
  </si>
  <si>
    <t>Schorl</t>
  </si>
  <si>
    <t>Povondra et al (1998)</t>
  </si>
  <si>
    <t>Pr 1</t>
  </si>
  <si>
    <t>PAFG</t>
  </si>
  <si>
    <t xml:space="preserve">   Fe3+</t>
  </si>
  <si>
    <r>
      <rPr>
        <u/>
        <sz val="10"/>
        <rFont val="Times New Roman"/>
        <family val="1"/>
      </rPr>
      <t>X site</t>
    </r>
    <r>
      <rPr>
        <sz val="10"/>
        <rFont val="Times New Roman"/>
        <family val="1"/>
      </rPr>
      <t xml:space="preserve"> - primary group name </t>
    </r>
  </si>
  <si>
    <r>
      <rPr>
        <u/>
        <sz val="10"/>
        <rFont val="Times New Roman"/>
        <family val="1"/>
      </rPr>
      <t>X site</t>
    </r>
    <r>
      <rPr>
        <sz val="10"/>
        <rFont val="Times New Roman"/>
        <family val="1"/>
      </rPr>
      <t xml:space="preserve"> - dominant cation (or vacancy)  of dominant valency</t>
    </r>
  </si>
  <si>
    <r>
      <rPr>
        <u/>
        <sz val="10"/>
        <rFont val="Times New Roman"/>
        <family val="1"/>
      </rPr>
      <t>W site</t>
    </r>
    <r>
      <rPr>
        <sz val="10"/>
        <rFont val="Times New Roman"/>
        <family val="1"/>
      </rPr>
      <t xml:space="preserve"> - species series</t>
    </r>
  </si>
  <si>
    <r>
      <rPr>
        <u/>
        <sz val="10"/>
        <rFont val="Times New Roman"/>
        <family val="1"/>
      </rPr>
      <t>V site</t>
    </r>
    <r>
      <rPr>
        <sz val="10"/>
        <rFont val="Times New Roman"/>
        <family val="1"/>
      </rPr>
      <t xml:space="preserve"> - OH/(OH+O)</t>
    </r>
  </si>
  <si>
    <r>
      <rPr>
        <u/>
        <sz val="10"/>
        <rFont val="Times New Roman"/>
        <family val="1"/>
      </rPr>
      <t>V site</t>
    </r>
    <r>
      <rPr>
        <sz val="10"/>
        <rFont val="Times New Roman"/>
        <family val="1"/>
      </rPr>
      <t xml:space="preserve"> - dominant anion</t>
    </r>
  </si>
  <si>
    <r>
      <t xml:space="preserve"> </t>
    </r>
    <r>
      <rPr>
        <u/>
        <sz val="10"/>
        <rFont val="Times New Roman"/>
        <family val="1"/>
      </rPr>
      <t>T site</t>
    </r>
    <r>
      <rPr>
        <sz val="10"/>
        <rFont val="Times New Roman"/>
        <family val="1"/>
      </rPr>
      <t xml:space="preserve"> - Si/(Si+</t>
    </r>
    <r>
      <rPr>
        <vertAlign val="superscript"/>
        <sz val="10"/>
        <rFont val="Times New Roman"/>
        <family val="1"/>
      </rPr>
      <t>T</t>
    </r>
    <r>
      <rPr>
        <sz val="10"/>
        <rFont val="Times New Roman"/>
        <family val="1"/>
      </rPr>
      <t>B+</t>
    </r>
    <r>
      <rPr>
        <vertAlign val="superscript"/>
        <sz val="10"/>
        <rFont val="Times New Roman"/>
        <family val="1"/>
      </rPr>
      <t>T</t>
    </r>
    <r>
      <rPr>
        <sz val="10"/>
        <rFont val="Times New Roman"/>
        <family val="1"/>
      </rPr>
      <t>Al)</t>
    </r>
  </si>
  <si>
    <r>
      <rPr>
        <u/>
        <sz val="10"/>
        <rFont val="Times New Roman"/>
        <family val="1"/>
      </rPr>
      <t>T site</t>
    </r>
    <r>
      <rPr>
        <sz val="10"/>
        <rFont val="Times New Roman"/>
        <family val="1"/>
      </rPr>
      <t xml:space="preserve"> - dominant cation (3 trivalent cations max) - not Si if (Al+B)&gt;1.5 apfu (alkali-subgroup 6) </t>
    </r>
  </si>
  <si>
    <r>
      <rPr>
        <u/>
        <sz val="10"/>
        <rFont val="Times New Roman"/>
        <family val="1"/>
      </rPr>
      <t>Y+Z site</t>
    </r>
    <r>
      <rPr>
        <sz val="10"/>
        <rFont val="Times New Roman"/>
        <family val="1"/>
      </rPr>
      <t xml:space="preserve"> - total divalent (</t>
    </r>
    <r>
      <rPr>
        <vertAlign val="superscript"/>
        <sz val="10"/>
        <rFont val="Times New Roman"/>
        <family val="1"/>
      </rPr>
      <t>YZ</t>
    </r>
    <r>
      <rPr>
        <sz val="10"/>
        <rFont val="Times New Roman"/>
        <family val="1"/>
      </rPr>
      <t>R</t>
    </r>
    <r>
      <rPr>
        <vertAlign val="superscript"/>
        <sz val="10"/>
        <rFont val="Times New Roman"/>
        <family val="1"/>
      </rPr>
      <t>2+</t>
    </r>
    <r>
      <rPr>
        <sz val="10"/>
        <rFont val="Times New Roman"/>
        <family val="1"/>
      </rPr>
      <t>)</t>
    </r>
  </si>
  <si>
    <r>
      <rPr>
        <u/>
        <sz val="10"/>
        <rFont val="Times New Roman"/>
        <family val="1"/>
      </rPr>
      <t>Y site</t>
    </r>
    <r>
      <rPr>
        <sz val="10"/>
        <rFont val="Times New Roman"/>
        <family val="1"/>
      </rPr>
      <t xml:space="preserve"> - total divalent (</t>
    </r>
    <r>
      <rPr>
        <vertAlign val="superscript"/>
        <sz val="10"/>
        <rFont val="Times New Roman"/>
        <family val="1"/>
      </rPr>
      <t>Y</t>
    </r>
    <r>
      <rPr>
        <sz val="10"/>
        <rFont val="Times New Roman"/>
        <family val="1"/>
      </rPr>
      <t>R</t>
    </r>
    <r>
      <rPr>
        <vertAlign val="superscript"/>
        <sz val="10"/>
        <rFont val="Times New Roman"/>
        <family val="1"/>
      </rPr>
      <t>2+</t>
    </r>
    <r>
      <rPr>
        <sz val="10"/>
        <rFont val="Times New Roman"/>
        <family val="1"/>
      </rPr>
      <t>)</t>
    </r>
  </si>
  <si>
    <r>
      <rPr>
        <u/>
        <sz val="10"/>
        <rFont val="Times New Roman"/>
        <family val="1"/>
      </rPr>
      <t>Y site</t>
    </r>
    <r>
      <rPr>
        <sz val="10"/>
        <rFont val="Times New Roman"/>
        <family val="1"/>
      </rPr>
      <t xml:space="preserve"> - dominant divalent cation (</t>
    </r>
    <r>
      <rPr>
        <vertAlign val="superscript"/>
        <sz val="10"/>
        <rFont val="Times New Roman"/>
        <family val="1"/>
      </rPr>
      <t>Y</t>
    </r>
    <r>
      <rPr>
        <sz val="10"/>
        <rFont val="Times New Roman"/>
        <family val="1"/>
      </rPr>
      <t>R</t>
    </r>
    <r>
      <rPr>
        <vertAlign val="superscript"/>
        <sz val="10"/>
        <rFont val="Times New Roman"/>
        <family val="1"/>
      </rPr>
      <t>2+</t>
    </r>
    <r>
      <rPr>
        <sz val="10"/>
        <rFont val="Times New Roman"/>
        <family val="1"/>
      </rPr>
      <t>)</t>
    </r>
  </si>
  <si>
    <r>
      <rPr>
        <u/>
        <sz val="10"/>
        <rFont val="Times New Roman"/>
        <family val="1"/>
      </rPr>
      <t>Z site</t>
    </r>
    <r>
      <rPr>
        <sz val="10"/>
        <rFont val="Times New Roman"/>
        <family val="1"/>
      </rPr>
      <t xml:space="preserve"> - total divalent (</t>
    </r>
    <r>
      <rPr>
        <vertAlign val="superscript"/>
        <sz val="10"/>
        <rFont val="Times New Roman"/>
        <family val="1"/>
      </rPr>
      <t>Z</t>
    </r>
    <r>
      <rPr>
        <sz val="10"/>
        <rFont val="Times New Roman"/>
        <family val="1"/>
      </rPr>
      <t>R</t>
    </r>
    <r>
      <rPr>
        <vertAlign val="superscript"/>
        <sz val="10"/>
        <rFont val="Times New Roman"/>
        <family val="1"/>
      </rPr>
      <t>2+</t>
    </r>
    <r>
      <rPr>
        <sz val="10"/>
        <rFont val="Times New Roman"/>
        <family val="1"/>
      </rPr>
      <t>)</t>
    </r>
  </si>
  <si>
    <r>
      <rPr>
        <u/>
        <sz val="10"/>
        <rFont val="Times New Roman"/>
        <family val="1"/>
      </rPr>
      <t>Y+Z site</t>
    </r>
    <r>
      <rPr>
        <sz val="10"/>
        <rFont val="Times New Roman"/>
        <family val="1"/>
      </rPr>
      <t xml:space="preserve"> - dominant divalent cation (</t>
    </r>
    <r>
      <rPr>
        <vertAlign val="superscript"/>
        <sz val="10"/>
        <rFont val="Times New Roman"/>
        <family val="1"/>
      </rPr>
      <t>YZ</t>
    </r>
    <r>
      <rPr>
        <sz val="10"/>
        <rFont val="Times New Roman"/>
        <family val="1"/>
      </rPr>
      <t>R</t>
    </r>
    <r>
      <rPr>
        <vertAlign val="superscript"/>
        <sz val="10"/>
        <rFont val="Times New Roman"/>
        <family val="1"/>
      </rPr>
      <t>2+</t>
    </r>
    <r>
      <rPr>
        <sz val="10"/>
        <rFont val="Times New Roman"/>
        <family val="1"/>
      </rPr>
      <t>)</t>
    </r>
  </si>
  <si>
    <r>
      <rPr>
        <u/>
        <sz val="10"/>
        <rFont val="Times New Roman"/>
        <family val="1"/>
      </rPr>
      <t>Z site</t>
    </r>
    <r>
      <rPr>
        <sz val="10"/>
        <rFont val="Times New Roman"/>
        <family val="1"/>
      </rPr>
      <t xml:space="preserve"> - dominant divalent cation (</t>
    </r>
    <r>
      <rPr>
        <vertAlign val="superscript"/>
        <sz val="10"/>
        <rFont val="Times New Roman"/>
        <family val="1"/>
      </rPr>
      <t>Z</t>
    </r>
    <r>
      <rPr>
        <sz val="10"/>
        <rFont val="Times New Roman"/>
        <family val="1"/>
      </rPr>
      <t>R</t>
    </r>
    <r>
      <rPr>
        <vertAlign val="superscript"/>
        <sz val="10"/>
        <rFont val="Times New Roman"/>
        <family val="1"/>
      </rPr>
      <t>2+</t>
    </r>
    <r>
      <rPr>
        <sz val="10"/>
        <rFont val="Times New Roman"/>
        <family val="1"/>
      </rPr>
      <t>)</t>
    </r>
  </si>
  <si>
    <r>
      <rPr>
        <u/>
        <sz val="10"/>
        <rFont val="Times New Roman"/>
        <family val="1"/>
      </rPr>
      <t>Y+Z site</t>
    </r>
    <r>
      <rPr>
        <sz val="10"/>
        <rFont val="Times New Roman"/>
        <family val="1"/>
      </rPr>
      <t xml:space="preserve"> - total trivalent (</t>
    </r>
    <r>
      <rPr>
        <vertAlign val="superscript"/>
        <sz val="10"/>
        <rFont val="Times New Roman"/>
        <family val="1"/>
      </rPr>
      <t>YZ</t>
    </r>
    <r>
      <rPr>
        <sz val="10"/>
        <rFont val="Times New Roman"/>
        <family val="1"/>
      </rPr>
      <t>R</t>
    </r>
    <r>
      <rPr>
        <vertAlign val="superscript"/>
        <sz val="10"/>
        <rFont val="Times New Roman"/>
        <family val="1"/>
      </rPr>
      <t>3+</t>
    </r>
    <r>
      <rPr>
        <sz val="10"/>
        <rFont val="Times New Roman"/>
        <family val="1"/>
      </rPr>
      <t>)</t>
    </r>
  </si>
  <si>
    <r>
      <rPr>
        <u/>
        <sz val="10"/>
        <rFont val="Times New Roman"/>
        <family val="1"/>
      </rPr>
      <t>Y+Z site</t>
    </r>
    <r>
      <rPr>
        <sz val="10"/>
        <rFont val="Times New Roman"/>
        <family val="1"/>
      </rPr>
      <t xml:space="preserve"> - dominant trivalent cation (</t>
    </r>
    <r>
      <rPr>
        <vertAlign val="superscript"/>
        <sz val="10"/>
        <rFont val="Times New Roman"/>
        <family val="1"/>
      </rPr>
      <t>YZ</t>
    </r>
    <r>
      <rPr>
        <sz val="10"/>
        <rFont val="Times New Roman"/>
        <family val="1"/>
      </rPr>
      <t>R</t>
    </r>
    <r>
      <rPr>
        <vertAlign val="superscript"/>
        <sz val="10"/>
        <rFont val="Times New Roman"/>
        <family val="1"/>
      </rPr>
      <t>3+</t>
    </r>
    <r>
      <rPr>
        <sz val="10"/>
        <rFont val="Times New Roman"/>
        <family val="1"/>
      </rPr>
      <t>)</t>
    </r>
  </si>
  <si>
    <r>
      <rPr>
        <u/>
        <sz val="10"/>
        <rFont val="Times New Roman"/>
        <family val="1"/>
      </rPr>
      <t>Y site</t>
    </r>
    <r>
      <rPr>
        <sz val="10"/>
        <rFont val="Times New Roman"/>
        <family val="1"/>
      </rPr>
      <t xml:space="preserve"> - total trivalent (</t>
    </r>
    <r>
      <rPr>
        <vertAlign val="superscript"/>
        <sz val="10"/>
        <rFont val="Times New Roman"/>
        <family val="1"/>
      </rPr>
      <t>Y</t>
    </r>
    <r>
      <rPr>
        <sz val="10"/>
        <rFont val="Times New Roman"/>
        <family val="1"/>
      </rPr>
      <t>R</t>
    </r>
    <r>
      <rPr>
        <vertAlign val="superscript"/>
        <sz val="10"/>
        <rFont val="Times New Roman"/>
        <family val="1"/>
      </rPr>
      <t>3+</t>
    </r>
    <r>
      <rPr>
        <sz val="10"/>
        <rFont val="Times New Roman"/>
        <family val="1"/>
      </rPr>
      <t>)</t>
    </r>
  </si>
  <si>
    <r>
      <rPr>
        <u/>
        <sz val="10"/>
        <rFont val="Times New Roman"/>
        <family val="1"/>
      </rPr>
      <t>Y site</t>
    </r>
    <r>
      <rPr>
        <sz val="10"/>
        <rFont val="Times New Roman"/>
        <family val="1"/>
      </rPr>
      <t xml:space="preserve"> - dominant trivalent cation (</t>
    </r>
    <r>
      <rPr>
        <vertAlign val="superscript"/>
        <sz val="10"/>
        <rFont val="Times New Roman"/>
        <family val="1"/>
      </rPr>
      <t>Y</t>
    </r>
    <r>
      <rPr>
        <sz val="10"/>
        <rFont val="Times New Roman"/>
        <family val="1"/>
      </rPr>
      <t>R</t>
    </r>
    <r>
      <rPr>
        <vertAlign val="superscript"/>
        <sz val="10"/>
        <rFont val="Times New Roman"/>
        <family val="1"/>
      </rPr>
      <t>3+</t>
    </r>
    <r>
      <rPr>
        <sz val="10"/>
        <rFont val="Times New Roman"/>
        <family val="1"/>
      </rPr>
      <t>)</t>
    </r>
  </si>
  <si>
    <r>
      <rPr>
        <u/>
        <sz val="10"/>
        <rFont val="Times New Roman"/>
        <family val="1"/>
      </rPr>
      <t>Z site</t>
    </r>
    <r>
      <rPr>
        <sz val="10"/>
        <rFont val="Times New Roman"/>
        <family val="1"/>
      </rPr>
      <t xml:space="preserve"> - total trivalent (</t>
    </r>
    <r>
      <rPr>
        <vertAlign val="superscript"/>
        <sz val="10"/>
        <rFont val="Times New Roman"/>
        <family val="1"/>
      </rPr>
      <t>Z</t>
    </r>
    <r>
      <rPr>
        <sz val="10"/>
        <rFont val="Times New Roman"/>
        <family val="1"/>
      </rPr>
      <t>R</t>
    </r>
    <r>
      <rPr>
        <vertAlign val="superscript"/>
        <sz val="10"/>
        <rFont val="Times New Roman"/>
        <family val="1"/>
      </rPr>
      <t>3+</t>
    </r>
    <r>
      <rPr>
        <sz val="10"/>
        <rFont val="Times New Roman"/>
        <family val="1"/>
      </rPr>
      <t>)</t>
    </r>
  </si>
  <si>
    <r>
      <rPr>
        <u/>
        <sz val="10"/>
        <rFont val="Times New Roman"/>
        <family val="1"/>
      </rPr>
      <t>Y+Z site</t>
    </r>
    <r>
      <rPr>
        <sz val="10"/>
        <rFont val="Times New Roman"/>
        <family val="1"/>
      </rPr>
      <t xml:space="preserve"> - total quadrivalent (</t>
    </r>
    <r>
      <rPr>
        <vertAlign val="superscript"/>
        <sz val="10"/>
        <rFont val="Times New Roman"/>
        <family val="1"/>
      </rPr>
      <t>YZ</t>
    </r>
    <r>
      <rPr>
        <sz val="10"/>
        <rFont val="Times New Roman"/>
        <family val="1"/>
      </rPr>
      <t>R</t>
    </r>
    <r>
      <rPr>
        <vertAlign val="superscript"/>
        <sz val="10"/>
        <rFont val="Times New Roman"/>
        <family val="1"/>
      </rPr>
      <t>4+</t>
    </r>
    <r>
      <rPr>
        <sz val="10"/>
        <rFont val="Times New Roman"/>
        <family val="1"/>
      </rPr>
      <t>)</t>
    </r>
  </si>
  <si>
    <r>
      <rPr>
        <u/>
        <sz val="10"/>
        <rFont val="Times New Roman"/>
        <family val="1"/>
      </rPr>
      <t>Y+Z site</t>
    </r>
    <r>
      <rPr>
        <sz val="10"/>
        <rFont val="Times New Roman"/>
        <family val="1"/>
      </rPr>
      <t xml:space="preserve"> - dominant quadrivalent cation (</t>
    </r>
    <r>
      <rPr>
        <vertAlign val="superscript"/>
        <sz val="10"/>
        <rFont val="Times New Roman"/>
        <family val="1"/>
      </rPr>
      <t>YZ</t>
    </r>
    <r>
      <rPr>
        <sz val="10"/>
        <rFont val="Times New Roman"/>
        <family val="1"/>
      </rPr>
      <t>R</t>
    </r>
    <r>
      <rPr>
        <vertAlign val="superscript"/>
        <sz val="10"/>
        <rFont val="Times New Roman"/>
        <family val="1"/>
      </rPr>
      <t>4+</t>
    </r>
    <r>
      <rPr>
        <sz val="10"/>
        <rFont val="Times New Roman"/>
        <family val="1"/>
      </rPr>
      <t>)</t>
    </r>
  </si>
  <si>
    <r>
      <rPr>
        <u/>
        <sz val="10"/>
        <rFont val="Times New Roman"/>
        <family val="1"/>
      </rPr>
      <t>Z site</t>
    </r>
    <r>
      <rPr>
        <sz val="10"/>
        <rFont val="Times New Roman"/>
        <family val="1"/>
      </rPr>
      <t xml:space="preserve"> - dominant trivalent cation (</t>
    </r>
    <r>
      <rPr>
        <vertAlign val="superscript"/>
        <sz val="10"/>
        <rFont val="Times New Roman"/>
        <family val="1"/>
      </rPr>
      <t>Z</t>
    </r>
    <r>
      <rPr>
        <sz val="10"/>
        <rFont val="Times New Roman"/>
        <family val="1"/>
      </rPr>
      <t>R</t>
    </r>
    <r>
      <rPr>
        <vertAlign val="superscript"/>
        <sz val="10"/>
        <rFont val="Times New Roman"/>
        <family val="1"/>
      </rPr>
      <t>3+</t>
    </r>
    <r>
      <rPr>
        <sz val="10"/>
        <rFont val="Times New Roman"/>
        <family val="1"/>
      </rPr>
      <t>)</t>
    </r>
  </si>
  <si>
    <r>
      <rPr>
        <u/>
        <sz val="10"/>
        <rFont val="Times New Roman"/>
        <family val="1"/>
      </rPr>
      <t>Y site</t>
    </r>
    <r>
      <rPr>
        <sz val="10"/>
        <rFont val="Times New Roman"/>
        <family val="1"/>
      </rPr>
      <t xml:space="preserve"> - total Li (monovalent) (</t>
    </r>
    <r>
      <rPr>
        <vertAlign val="superscript"/>
        <sz val="10"/>
        <rFont val="Times New Roman"/>
        <family val="1"/>
      </rPr>
      <t>Y</t>
    </r>
    <r>
      <rPr>
        <sz val="10"/>
        <rFont val="Times New Roman"/>
        <family val="1"/>
      </rPr>
      <t>R</t>
    </r>
    <r>
      <rPr>
        <vertAlign val="superscript"/>
        <sz val="10"/>
        <rFont val="Times New Roman"/>
        <family val="1"/>
      </rPr>
      <t>1+</t>
    </r>
    <r>
      <rPr>
        <sz val="10"/>
        <rFont val="Times New Roman"/>
        <family val="1"/>
      </rPr>
      <t>)</t>
    </r>
  </si>
  <si>
    <r>
      <t>Li-species test (2Li/(2Li+R</t>
    </r>
    <r>
      <rPr>
        <vertAlign val="superscript"/>
        <sz val="10"/>
        <rFont val="Times New Roman"/>
        <family val="1"/>
      </rPr>
      <t>2+</t>
    </r>
    <r>
      <rPr>
        <sz val="10"/>
        <rFont val="Times New Roman"/>
        <family val="1"/>
      </rPr>
      <t>))</t>
    </r>
  </si>
  <si>
    <r>
      <t>R</t>
    </r>
    <r>
      <rPr>
        <vertAlign val="superscript"/>
        <sz val="10"/>
        <rFont val="Times New Roman"/>
        <family val="1"/>
      </rPr>
      <t>2+</t>
    </r>
    <r>
      <rPr>
        <sz val="10"/>
        <rFont val="Times New Roman"/>
        <family val="1"/>
      </rPr>
      <t>/(R</t>
    </r>
    <r>
      <rPr>
        <vertAlign val="superscript"/>
        <sz val="10"/>
        <rFont val="Times New Roman"/>
        <family val="1"/>
      </rPr>
      <t>2+</t>
    </r>
    <r>
      <rPr>
        <sz val="10"/>
        <rFont val="Times New Roman"/>
        <family val="1"/>
      </rPr>
      <t xml:space="preserve"> + 2Li)</t>
    </r>
  </si>
  <si>
    <r>
      <rPr>
        <u/>
        <sz val="10"/>
        <rFont val="Times New Roman"/>
        <family val="1"/>
      </rPr>
      <t>Y site</t>
    </r>
    <r>
      <rPr>
        <sz val="10"/>
        <rFont val="Times New Roman"/>
        <family val="1"/>
      </rPr>
      <t xml:space="preserve"> -Mg/(Mg+Fe</t>
    </r>
    <r>
      <rPr>
        <vertAlign val="superscript"/>
        <sz val="10"/>
        <rFont val="Times New Roman"/>
        <family val="1"/>
      </rPr>
      <t>2+</t>
    </r>
    <r>
      <rPr>
        <sz val="10"/>
        <rFont val="Times New Roman"/>
        <family val="1"/>
      </rPr>
      <t>)</t>
    </r>
  </si>
  <si>
    <t>B site: B</t>
  </si>
  <si>
    <t xml:space="preserve">   Fe2+</t>
  </si>
  <si>
    <t xml:space="preserve">   Li</t>
  </si>
  <si>
    <t>Spreadsheet for determining the tourmaline species based on an ordered distribution of elements in the tourmaline formula</t>
  </si>
  <si>
    <t>written by Darrell Henry (Louisiana State Univ., Baton Rouge, LA 70803, USA) - version 1-1 (Dec. 22, 2010)</t>
  </si>
  <si>
    <t>Instructions:</t>
  </si>
  <si>
    <t>(3) It is up to the user to distribute the Y and Z site cations (see comment)</t>
  </si>
  <si>
    <t>(4) Useful plotting parameter and site dominant cations and anions are given below this table.</t>
  </si>
  <si>
    <t>end member</t>
  </si>
  <si>
    <t>theoretical tur solid solution</t>
  </si>
  <si>
    <t>(1) Calculate the tourmaline atomic proportions by the normalization procedure that the user considers optimal for the analytical data (see "Henry et al. (2011) for options).</t>
  </si>
  <si>
    <t>(6) There is data from the literature and end-member data given below for reference. To enter your own data, fill in the yellow cells and change the appropriate white sample information boxes. If you want to extend to more samples, copy cells b12-b127 into columns to the right of the filled columns.</t>
  </si>
  <si>
    <t>This spreadsheet is a component of the paper:  "Henry et al. 2011, Nomenclature of the tourmaline supergroup minerals. American Mineralogist" and publication of results obtained from spreadsheet calculation should cite this paper.</t>
  </si>
  <si>
    <t>(2) Enter the appropriate cations and anions in the yellow cells only and leave blank if there is no data. The values in the blue cells will be automatically updated.</t>
  </si>
  <si>
    <t>(5) The appropriate tourmaline group, subgroup and species are in the cells related to each group. If there is no species identified, you may have an error or possibly a new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</si>
</sst>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00"/>
  </numFmts>
  <fonts count="20" x14ac:knownFonts="1">
    <font>
      <sz val="10"/>
      <name val="Tms Rmn"/>
    </font>
    <font>
      <b/>
      <sz val="14"/>
      <name val="Tms Rmn"/>
    </font>
    <font>
      <sz val="10"/>
      <name val="Tms Rmn"/>
    </font>
    <font>
      <sz val="10"/>
      <name val="Times New Roman"/>
      <family val="1"/>
    </font>
    <font>
      <b/>
      <sz val="14"/>
      <name val="Times New Roman"/>
      <family val="1"/>
    </font>
    <font>
      <vertAlign val="superscript"/>
      <sz val="10"/>
      <name val="Times New Roman"/>
      <family val="1"/>
    </font>
    <font>
      <u/>
      <sz val="10"/>
      <name val="Times New Roman"/>
      <family val="1"/>
    </font>
    <font>
      <b/>
      <sz val="10"/>
      <name val="Times New Roman"/>
      <family val="1"/>
    </font>
    <font>
      <sz val="9"/>
      <name val="Times New Roman"/>
      <family val="1"/>
    </font>
    <font>
      <sz val="12"/>
      <name val="Times New Roman"/>
      <family val="1"/>
    </font>
    <font>
      <sz val="10"/>
      <color indexed="81"/>
      <name val="Tahoma"/>
      <family val="2"/>
    </font>
    <font>
      <sz val="10"/>
      <color rgb="FFC00000"/>
      <name val="Times New Roman"/>
      <family val="1"/>
    </font>
    <font>
      <sz val="12"/>
      <color theme="6" tint="-0.499984740745262"/>
      <name val="Times New Roman"/>
      <family val="1"/>
    </font>
    <font>
      <sz val="10"/>
      <color rgb="FF002060"/>
      <name val="Times New Roman"/>
      <family val="1"/>
    </font>
    <font>
      <b/>
      <sz val="10"/>
      <color rgb="FFC00000"/>
      <name val="Times New Roman"/>
      <family val="1"/>
    </font>
    <font>
      <b/>
      <sz val="10"/>
      <color rgb="FF002060"/>
      <name val="Times New Roman"/>
      <family val="1"/>
    </font>
    <font>
      <b/>
      <sz val="10"/>
      <color theme="8" tint="-0.499984740745262"/>
      <name val="Times New Roman"/>
      <family val="1"/>
    </font>
    <font>
      <sz val="10"/>
      <color theme="8" tint="-0.499984740745262"/>
      <name val="Times New Roman"/>
      <family val="1"/>
    </font>
    <font>
      <b/>
      <sz val="14"/>
      <color rgb="FF7030A0"/>
      <name val="Times New Roman"/>
      <family val="1"/>
    </font>
    <font>
      <b/>
      <sz val="12"/>
      <color rgb="FFC00000"/>
      <name val="Times New Roman"/>
      <family val="1"/>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181" fontId="3" fillId="0" borderId="0" xfId="0" applyNumberFormat="1" applyFont="1"/>
    <xf numFmtId="181" fontId="3" fillId="0" borderId="0" xfId="0" applyNumberFormat="1" applyFont="1" applyAlignment="1">
      <alignment horizontal="center"/>
    </xf>
    <xf numFmtId="2" fontId="3" fillId="0" borderId="0" xfId="0" applyNumberFormat="1" applyFont="1" applyAlignment="1">
      <alignment horizontal="left" vertical="center"/>
    </xf>
    <xf numFmtId="0" fontId="0" fillId="0" borderId="0" xfId="0" applyAlignment="1">
      <alignment wrapText="1"/>
    </xf>
    <xf numFmtId="0" fontId="11" fillId="0" borderId="0" xfId="0" applyFont="1"/>
    <xf numFmtId="181" fontId="3" fillId="0" borderId="1" xfId="0" applyNumberFormat="1" applyFont="1" applyBorder="1" applyAlignment="1">
      <alignment horizontal="center"/>
    </xf>
    <xf numFmtId="181" fontId="3" fillId="0" borderId="1" xfId="0" applyNumberFormat="1" applyFont="1" applyBorder="1"/>
    <xf numFmtId="181" fontId="3" fillId="0" borderId="0" xfId="0" applyNumberFormat="1" applyFont="1" applyBorder="1" applyAlignment="1">
      <alignment horizontal="center"/>
    </xf>
    <xf numFmtId="0" fontId="12" fillId="0" borderId="0" xfId="0" applyFont="1"/>
    <xf numFmtId="0" fontId="3" fillId="2" borderId="1" xfId="0" applyFont="1" applyFill="1" applyBorder="1" applyAlignment="1">
      <alignment horizontal="center" wrapText="1"/>
    </xf>
    <xf numFmtId="181" fontId="3"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81" fontId="3" fillId="3" borderId="1" xfId="0" applyNumberFormat="1" applyFont="1" applyFill="1" applyBorder="1" applyAlignment="1">
      <alignment horizontal="center" wrapText="1"/>
    </xf>
    <xf numFmtId="181" fontId="13" fillId="3"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81" fontId="11"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81" fontId="14" fillId="4"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81" fontId="13" fillId="5" borderId="1" xfId="0" applyNumberFormat="1" applyFont="1" applyFill="1" applyBorder="1" applyAlignment="1">
      <alignment horizontal="center" vertical="center" wrapText="1"/>
    </xf>
    <xf numFmtId="181" fontId="15" fillId="5" borderId="1"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181" fontId="17" fillId="6" borderId="1" xfId="0" applyNumberFormat="1" applyFont="1" applyFill="1" applyBorder="1" applyAlignment="1">
      <alignment horizontal="center" wrapText="1"/>
    </xf>
    <xf numFmtId="181" fontId="3" fillId="7" borderId="1" xfId="0" applyNumberFormat="1" applyFont="1" applyFill="1" applyBorder="1" applyAlignment="1">
      <alignment horizontal="center"/>
    </xf>
    <xf numFmtId="181" fontId="3" fillId="8" borderId="1" xfId="0" applyNumberFormat="1" applyFont="1" applyFill="1" applyBorder="1" applyAlignment="1">
      <alignment horizontal="center"/>
    </xf>
    <xf numFmtId="181" fontId="3" fillId="8" borderId="1" xfId="0" applyNumberFormat="1" applyFont="1" applyFill="1" applyBorder="1" applyAlignment="1">
      <alignment horizontal="left"/>
    </xf>
    <xf numFmtId="2" fontId="3" fillId="7" borderId="1" xfId="0" applyNumberFormat="1" applyFont="1" applyFill="1" applyBorder="1" applyAlignment="1">
      <alignment horizontal="left" vertical="center"/>
    </xf>
    <xf numFmtId="181" fontId="3" fillId="7" borderId="1" xfId="0" applyNumberFormat="1" applyFont="1" applyFill="1" applyBorder="1"/>
    <xf numFmtId="181" fontId="3" fillId="8" borderId="1" xfId="0" applyNumberFormat="1" applyFont="1" applyFill="1" applyBorder="1"/>
    <xf numFmtId="2" fontId="3" fillId="8" borderId="1" xfId="0" applyNumberFormat="1" applyFont="1" applyFill="1" applyBorder="1"/>
    <xf numFmtId="0" fontId="7" fillId="0" borderId="1" xfId="0" applyFont="1" applyBorder="1" applyAlignment="1">
      <alignment wrapText="1"/>
    </xf>
    <xf numFmtId="0" fontId="8" fillId="0" borderId="1" xfId="0" applyFont="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left"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181" fontId="3" fillId="9" borderId="1" xfId="0" applyNumberFormat="1" applyFont="1" applyFill="1" applyBorder="1" applyAlignment="1">
      <alignment horizontal="center" vertical="center" wrapText="1"/>
    </xf>
    <xf numFmtId="0" fontId="3" fillId="9" borderId="1" xfId="0" applyFont="1" applyFill="1" applyBorder="1" applyAlignment="1">
      <alignment horizontal="left" wrapText="1"/>
    </xf>
    <xf numFmtId="181" fontId="3" fillId="5" borderId="1" xfId="0" applyNumberFormat="1" applyFont="1" applyFill="1" applyBorder="1" applyAlignment="1">
      <alignment horizontal="center" vertical="center" wrapText="1"/>
    </xf>
    <xf numFmtId="0" fontId="3" fillId="10" borderId="1" xfId="0" applyFont="1" applyFill="1" applyBorder="1" applyAlignment="1">
      <alignment horizontal="left" wrapText="1"/>
    </xf>
    <xf numFmtId="181" fontId="3" fillId="10" borderId="1" xfId="0" applyNumberFormat="1" applyFont="1" applyFill="1" applyBorder="1" applyAlignment="1">
      <alignment horizontal="center" vertical="center" wrapText="1"/>
    </xf>
    <xf numFmtId="0" fontId="3" fillId="10" borderId="1" xfId="0" applyFont="1" applyFill="1" applyBorder="1" applyAlignment="1">
      <alignment horizontal="center" wrapText="1"/>
    </xf>
    <xf numFmtId="181" fontId="3" fillId="10" borderId="1" xfId="0" applyNumberFormat="1" applyFont="1" applyFill="1" applyBorder="1" applyAlignment="1">
      <alignment horizontal="center" wrapText="1"/>
    </xf>
    <xf numFmtId="0" fontId="18" fillId="0" borderId="0" xfId="0" applyFont="1"/>
    <xf numFmtId="0" fontId="9" fillId="0" borderId="0" xfId="0" applyFont="1" applyBorder="1" applyAlignment="1">
      <alignment horizontal="left" vertical="center"/>
    </xf>
    <xf numFmtId="0" fontId="19"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DA127"/>
  <sheetViews>
    <sheetView showZeros="0" tabSelected="1" zoomScale="98" zoomScaleNormal="98" workbookViewId="0">
      <pane xSplit="1" ySplit="15" topLeftCell="B16" activePane="bottomRight" state="frozen"/>
      <selection pane="topRight" activeCell="B1" sqref="B1"/>
      <selection pane="bottomLeft" activeCell="A2" sqref="A2"/>
      <selection pane="bottomRight" activeCell="B10" sqref="B10"/>
    </sheetView>
  </sheetViews>
  <sheetFormatPr defaultColWidth="8.875" defaultRowHeight="12.6" x14ac:dyDescent="0.25"/>
  <cols>
    <col min="1" max="1" width="18.5" customWidth="1"/>
    <col min="2" max="2" width="13" customWidth="1"/>
    <col min="3" max="3" width="12.875" customWidth="1"/>
    <col min="4" max="4" width="12.375" customWidth="1"/>
    <col min="5" max="5" width="11.125" customWidth="1"/>
    <col min="6" max="6" width="12.625" customWidth="1"/>
    <col min="7" max="7" width="11.5" customWidth="1"/>
    <col min="8" max="8" width="12" customWidth="1"/>
    <col min="9" max="9" width="12.125" customWidth="1"/>
    <col min="10" max="10" width="12.375" customWidth="1"/>
    <col min="11" max="11" width="13.625" customWidth="1"/>
    <col min="12" max="12" width="11.5" customWidth="1"/>
    <col min="13" max="13" width="11.875" customWidth="1"/>
    <col min="14" max="14" width="11.625" customWidth="1"/>
    <col min="15" max="15" width="12.625" customWidth="1"/>
    <col min="16" max="16" width="12.5" customWidth="1"/>
    <col min="17" max="20" width="11.625" customWidth="1"/>
    <col min="21" max="21" width="15.125" customWidth="1"/>
    <col min="22" max="27" width="11.625" customWidth="1"/>
    <col min="28" max="30" width="10.875" customWidth="1"/>
    <col min="31" max="50" width="11.5" customWidth="1"/>
    <col min="51" max="52" width="14" customWidth="1"/>
    <col min="53" max="54" width="11.375" customWidth="1"/>
    <col min="55" max="55" width="13.5" customWidth="1"/>
    <col min="56" max="56" width="12.625" customWidth="1"/>
    <col min="57" max="57" width="12.5" customWidth="1"/>
    <col min="58" max="58" width="12.625" customWidth="1"/>
    <col min="59" max="59" width="11.875" customWidth="1"/>
    <col min="60" max="60" width="12" customWidth="1"/>
    <col min="61" max="61" width="12.375" customWidth="1"/>
    <col min="62" max="62" width="12.5" customWidth="1"/>
    <col min="63" max="63" width="11.125" customWidth="1"/>
    <col min="64" max="64" width="11.5" customWidth="1"/>
    <col min="65" max="65" width="11.875" customWidth="1"/>
    <col min="66" max="66" width="12.125" customWidth="1"/>
    <col min="67" max="67" width="11" customWidth="1"/>
    <col min="68" max="68" width="12.125" customWidth="1"/>
    <col min="69" max="69" width="13.375" customWidth="1"/>
    <col min="70" max="70" width="12.5" customWidth="1"/>
    <col min="71" max="71" width="11.375" customWidth="1"/>
    <col min="72" max="72" width="12" customWidth="1"/>
    <col min="73" max="73" width="11.875" customWidth="1"/>
    <col min="74" max="74" width="11" customWidth="1"/>
    <col min="75" max="75" width="11.625" customWidth="1"/>
    <col min="76" max="76" width="12.5" customWidth="1"/>
    <col min="77" max="77" width="15.125" customWidth="1"/>
    <col min="78" max="78" width="14.125" customWidth="1"/>
    <col min="79" max="79" width="11.5" customWidth="1"/>
    <col min="80" max="80" width="11.375" customWidth="1"/>
    <col min="81" max="82" width="12" customWidth="1"/>
    <col min="83" max="84" width="13.5" customWidth="1"/>
    <col min="85" max="85" width="12.125" customWidth="1"/>
    <col min="86" max="86" width="11.375" customWidth="1"/>
    <col min="87" max="87" width="11.875" customWidth="1"/>
    <col min="88" max="88" width="11.125" customWidth="1"/>
    <col min="89" max="89" width="14.5" customWidth="1"/>
    <col min="90" max="90" width="14.125" customWidth="1"/>
    <col min="91" max="91" width="13" customWidth="1"/>
    <col min="92" max="93" width="14.125" customWidth="1"/>
    <col min="94" max="94" width="14" customWidth="1"/>
    <col min="95" max="95" width="15.125" customWidth="1"/>
    <col min="96" max="96" width="12.125" customWidth="1"/>
    <col min="97" max="97" width="12" customWidth="1"/>
    <col min="98" max="98" width="12.875" customWidth="1"/>
    <col min="99" max="99" width="14.125" customWidth="1"/>
    <col min="100" max="100" width="14.625" customWidth="1"/>
    <col min="101" max="101" width="12.875" customWidth="1"/>
    <col min="102" max="102" width="12" customWidth="1"/>
    <col min="103" max="103" width="11.875" customWidth="1"/>
    <col min="104" max="104" width="14.875" customWidth="1"/>
    <col min="105" max="105" width="13.125" customWidth="1"/>
  </cols>
  <sheetData>
    <row r="1" spans="1:105" s="1" customFormat="1" ht="18" x14ac:dyDescent="0.35">
      <c r="A1" s="49" t="s">
        <v>197</v>
      </c>
      <c r="C1" s="4"/>
      <c r="D1" s="4"/>
      <c r="E1" s="4"/>
      <c r="F1" s="4"/>
      <c r="G1" s="4"/>
      <c r="H1" s="4"/>
      <c r="I1" s="4"/>
      <c r="J1" s="4"/>
      <c r="K1" s="4"/>
      <c r="L1" s="4"/>
      <c r="M1" s="4"/>
      <c r="N1" s="4"/>
      <c r="O1" s="4"/>
      <c r="P1" s="4"/>
      <c r="Q1" s="4"/>
      <c r="R1" s="4"/>
      <c r="S1" s="4"/>
      <c r="T1" s="4"/>
      <c r="U1" s="4"/>
      <c r="V1" s="4"/>
      <c r="W1" s="4"/>
      <c r="X1" s="4"/>
      <c r="Y1" s="4"/>
    </row>
    <row r="2" spans="1:105" s="2" customFormat="1" ht="15.6" x14ac:dyDescent="0.25">
      <c r="A2" s="9"/>
      <c r="B2" s="50" t="s">
        <v>198</v>
      </c>
      <c r="C2"/>
      <c r="D2" s="3"/>
      <c r="E2" s="3"/>
      <c r="F2" s="3"/>
      <c r="G2" s="3"/>
      <c r="H2" s="3"/>
      <c r="I2" s="3"/>
      <c r="J2" s="3"/>
      <c r="K2" s="3"/>
      <c r="L2" s="3"/>
      <c r="M2" s="3"/>
      <c r="N2" s="3"/>
      <c r="O2" s="3"/>
      <c r="P2" s="3"/>
      <c r="Q2" s="3"/>
      <c r="R2" s="3"/>
      <c r="S2" s="3"/>
      <c r="T2" s="3"/>
      <c r="W2" s="3"/>
      <c r="X2" s="3"/>
      <c r="Y2" s="3"/>
      <c r="AQ2" s="9"/>
      <c r="AR2" s="3"/>
      <c r="AS2" s="3"/>
      <c r="AT2" s="3"/>
      <c r="AU2" s="3"/>
    </row>
    <row r="3" spans="1:105" s="2" customFormat="1" ht="15.6" x14ac:dyDescent="0.25">
      <c r="A3" s="9"/>
      <c r="B3" s="50" t="s">
        <v>206</v>
      </c>
      <c r="C3"/>
      <c r="D3" s="3"/>
      <c r="E3" s="3"/>
      <c r="F3" s="3"/>
      <c r="G3" s="3"/>
      <c r="H3" s="3"/>
      <c r="I3" s="3"/>
      <c r="J3" s="3"/>
      <c r="K3" s="3"/>
      <c r="L3" s="3"/>
      <c r="M3" s="3"/>
      <c r="N3" s="3"/>
      <c r="O3" s="3"/>
      <c r="P3" s="3"/>
      <c r="Q3" s="3"/>
      <c r="R3" s="3"/>
      <c r="S3" s="3"/>
      <c r="T3" s="3"/>
      <c r="W3" s="3"/>
      <c r="X3" s="3"/>
      <c r="Y3" s="3"/>
      <c r="AQ3" s="9"/>
      <c r="AR3" s="3"/>
      <c r="AS3" s="3"/>
      <c r="AT3" s="3"/>
      <c r="AU3" s="3"/>
    </row>
    <row r="4" spans="1:105" s="2" customFormat="1" ht="15.6" x14ac:dyDescent="0.25">
      <c r="A4" s="9"/>
      <c r="B4" s="50"/>
      <c r="C4"/>
      <c r="D4" s="3"/>
      <c r="E4" s="3"/>
      <c r="F4" s="3"/>
      <c r="G4" s="3"/>
      <c r="H4" s="3"/>
      <c r="I4" s="3"/>
      <c r="J4" s="3"/>
      <c r="K4" s="3"/>
      <c r="L4" s="3"/>
      <c r="M4" s="3"/>
      <c r="N4" s="3"/>
      <c r="O4" s="3"/>
      <c r="P4" s="3"/>
      <c r="Q4" s="3"/>
      <c r="R4" s="3"/>
      <c r="S4" s="3"/>
      <c r="T4" s="3"/>
      <c r="W4" s="3"/>
      <c r="X4" s="3"/>
      <c r="Y4" s="3"/>
      <c r="AQ4" s="9"/>
      <c r="AR4" s="3"/>
      <c r="AS4" s="3"/>
      <c r="AT4" s="3"/>
      <c r="AU4" s="3"/>
    </row>
    <row r="5" spans="1:105" s="2" customFormat="1" ht="15.6" x14ac:dyDescent="0.3">
      <c r="A5" s="51" t="s">
        <v>199</v>
      </c>
      <c r="B5" s="50" t="s">
        <v>204</v>
      </c>
      <c r="C5"/>
      <c r="D5" s="3"/>
      <c r="E5" s="3"/>
      <c r="F5" s="3"/>
      <c r="G5" s="3"/>
      <c r="H5" s="3"/>
      <c r="I5" s="3"/>
      <c r="J5" s="3"/>
      <c r="K5" s="3"/>
      <c r="L5" s="3"/>
      <c r="M5" s="3"/>
      <c r="N5" s="3"/>
      <c r="O5" s="3"/>
      <c r="P5" s="3"/>
      <c r="Q5" s="3"/>
      <c r="R5" s="3"/>
      <c r="S5" s="3"/>
      <c r="T5" s="3"/>
      <c r="W5" s="3"/>
      <c r="X5" s="3"/>
      <c r="Y5" s="3"/>
      <c r="AQ5" s="9"/>
      <c r="AR5" s="3"/>
      <c r="AS5" s="3"/>
      <c r="AT5" s="3"/>
      <c r="AU5" s="3"/>
    </row>
    <row r="6" spans="1:105" s="2" customFormat="1" ht="15.6" x14ac:dyDescent="0.3">
      <c r="A6" s="51"/>
      <c r="B6" s="50" t="s">
        <v>207</v>
      </c>
      <c r="C6"/>
      <c r="D6" s="3"/>
      <c r="E6" s="3"/>
      <c r="F6" s="3"/>
      <c r="G6" s="3"/>
      <c r="H6" s="3"/>
      <c r="I6" s="3"/>
      <c r="J6" s="3"/>
      <c r="K6" s="3"/>
      <c r="L6" s="3"/>
      <c r="M6" s="3"/>
      <c r="N6" s="3"/>
      <c r="O6" s="3"/>
      <c r="P6" s="3"/>
      <c r="Q6" s="3"/>
      <c r="R6" s="3"/>
      <c r="S6" s="3"/>
      <c r="T6" s="3"/>
      <c r="W6" s="3"/>
      <c r="X6" s="3"/>
      <c r="Y6" s="3"/>
      <c r="AQ6" s="9"/>
      <c r="AR6" s="3"/>
      <c r="AS6" s="3"/>
      <c r="AT6" s="3"/>
      <c r="AU6" s="3"/>
    </row>
    <row r="7" spans="1:105" s="2" customFormat="1" ht="15.6" x14ac:dyDescent="0.3">
      <c r="A7" s="51"/>
      <c r="B7" s="50" t="s">
        <v>200</v>
      </c>
      <c r="C7"/>
      <c r="D7" s="3"/>
      <c r="E7" s="3"/>
      <c r="F7" s="3"/>
      <c r="G7" s="3"/>
      <c r="H7" s="3"/>
      <c r="I7" s="3"/>
      <c r="J7" s="3"/>
      <c r="K7" s="3"/>
      <c r="L7" s="3"/>
      <c r="M7" s="3"/>
      <c r="N7" s="3"/>
      <c r="O7" s="3"/>
      <c r="P7" s="3"/>
      <c r="Q7" s="3"/>
      <c r="R7" s="3"/>
      <c r="S7" s="3"/>
      <c r="T7" s="3"/>
      <c r="W7" s="3"/>
      <c r="X7" s="3"/>
      <c r="Y7" s="3"/>
      <c r="AQ7" s="9"/>
      <c r="AR7" s="3"/>
      <c r="AS7" s="3"/>
      <c r="AT7" s="3"/>
      <c r="AU7" s="3"/>
    </row>
    <row r="8" spans="1:105" s="2" customFormat="1" ht="15.6" x14ac:dyDescent="0.3">
      <c r="A8" s="51"/>
      <c r="B8" s="50" t="s">
        <v>201</v>
      </c>
      <c r="C8"/>
      <c r="D8" s="3"/>
      <c r="E8" s="3"/>
      <c r="F8" s="3"/>
      <c r="G8" s="3"/>
      <c r="H8" s="3"/>
      <c r="I8" s="3"/>
      <c r="J8" s="3"/>
      <c r="K8" s="3"/>
      <c r="L8" s="3"/>
      <c r="M8" s="3"/>
      <c r="N8" s="3"/>
      <c r="O8" s="3"/>
      <c r="P8" s="3"/>
      <c r="Q8" s="3"/>
      <c r="R8" s="3"/>
      <c r="S8" s="3"/>
      <c r="T8" s="3"/>
      <c r="W8" s="3"/>
      <c r="X8" s="3"/>
      <c r="Y8" s="3"/>
      <c r="AQ8" s="9"/>
      <c r="AR8" s="3"/>
      <c r="AS8" s="3"/>
      <c r="AT8" s="3"/>
      <c r="AU8" s="3"/>
    </row>
    <row r="9" spans="1:105" s="2" customFormat="1" ht="15.6" x14ac:dyDescent="0.3">
      <c r="A9" s="51"/>
      <c r="B9" s="50" t="s">
        <v>208</v>
      </c>
      <c r="C9"/>
      <c r="D9" s="3"/>
      <c r="E9" s="3"/>
      <c r="F9" s="3"/>
      <c r="G9" s="3"/>
      <c r="H9" s="3"/>
      <c r="I9" s="3"/>
      <c r="J9" s="3"/>
      <c r="K9" s="3"/>
      <c r="L9" s="3"/>
      <c r="M9" s="3"/>
      <c r="N9" s="3"/>
      <c r="O9" s="3"/>
      <c r="P9" s="3"/>
      <c r="Q9" s="3"/>
      <c r="R9" s="3"/>
      <c r="S9" s="3"/>
      <c r="T9" s="3"/>
      <c r="W9" s="3"/>
      <c r="X9" s="3"/>
      <c r="Y9" s="3"/>
      <c r="AQ9" s="9"/>
      <c r="AR9" s="3"/>
      <c r="AS9" s="3"/>
      <c r="AT9" s="3"/>
      <c r="AU9" s="3"/>
    </row>
    <row r="10" spans="1:105" s="2" customFormat="1" ht="15.6" x14ac:dyDescent="0.3">
      <c r="A10" s="51"/>
      <c r="B10" s="50" t="s">
        <v>205</v>
      </c>
      <c r="C10"/>
      <c r="D10" s="3"/>
      <c r="E10" s="3"/>
      <c r="F10" s="3"/>
      <c r="G10" s="3"/>
      <c r="H10" s="3"/>
      <c r="I10" s="3"/>
      <c r="J10" s="3"/>
      <c r="K10" s="3"/>
      <c r="L10" s="3"/>
      <c r="M10" s="3"/>
      <c r="N10" s="3"/>
      <c r="O10" s="3"/>
      <c r="P10" s="3"/>
      <c r="Q10" s="3"/>
      <c r="R10" s="3"/>
      <c r="S10" s="3"/>
      <c r="T10" s="3"/>
      <c r="W10" s="3"/>
      <c r="X10" s="3"/>
      <c r="Y10" s="3"/>
      <c r="AQ10" s="9"/>
      <c r="AR10" s="3"/>
      <c r="AS10" s="3"/>
      <c r="AT10" s="3"/>
      <c r="AU10" s="3"/>
    </row>
    <row r="11" spans="1:105" ht="15" customHeight="1" x14ac:dyDescent="0.3">
      <c r="A11" s="3"/>
      <c r="C11" s="13"/>
      <c r="D11" s="3"/>
      <c r="E11" s="3"/>
      <c r="F11" s="3"/>
      <c r="G11" s="3"/>
      <c r="H11" s="3"/>
      <c r="I11" s="3"/>
      <c r="J11" s="3"/>
      <c r="K11" s="3"/>
      <c r="L11" s="3"/>
      <c r="M11" s="3"/>
      <c r="N11" s="3"/>
      <c r="O11" s="3"/>
      <c r="P11" s="3"/>
      <c r="Q11" s="3"/>
      <c r="R11" s="3"/>
      <c r="S11" s="3"/>
      <c r="T11" s="3"/>
      <c r="W11" s="3"/>
      <c r="X11" s="3"/>
      <c r="Y11" s="3"/>
    </row>
    <row r="12" spans="1:105" s="8" customFormat="1" ht="33" customHeight="1" x14ac:dyDescent="0.25">
      <c r="A12" s="36" t="s">
        <v>3</v>
      </c>
      <c r="B12" s="37" t="s">
        <v>4</v>
      </c>
      <c r="C12" s="37" t="s">
        <v>4</v>
      </c>
      <c r="D12" s="37" t="s">
        <v>202</v>
      </c>
      <c r="E12" s="37" t="s">
        <v>202</v>
      </c>
      <c r="F12" s="37" t="s">
        <v>202</v>
      </c>
      <c r="G12" s="37" t="s">
        <v>202</v>
      </c>
      <c r="H12" s="37" t="s">
        <v>202</v>
      </c>
      <c r="I12" s="37" t="s">
        <v>202</v>
      </c>
      <c r="J12" s="37" t="s">
        <v>202</v>
      </c>
      <c r="K12" s="37" t="s">
        <v>202</v>
      </c>
      <c r="L12" s="37" t="s">
        <v>202</v>
      </c>
      <c r="M12" s="37" t="s">
        <v>202</v>
      </c>
      <c r="N12" s="37" t="s">
        <v>202</v>
      </c>
      <c r="O12" s="37" t="s">
        <v>202</v>
      </c>
      <c r="P12" s="37" t="s">
        <v>202</v>
      </c>
      <c r="Q12" s="37" t="s">
        <v>202</v>
      </c>
      <c r="R12" s="37" t="s">
        <v>202</v>
      </c>
      <c r="S12" s="37" t="s">
        <v>202</v>
      </c>
      <c r="T12" s="37" t="s">
        <v>202</v>
      </c>
      <c r="U12" s="37" t="s">
        <v>202</v>
      </c>
      <c r="V12" s="37" t="s">
        <v>202</v>
      </c>
      <c r="W12" s="37" t="s">
        <v>202</v>
      </c>
      <c r="X12" s="37" t="s">
        <v>202</v>
      </c>
      <c r="Y12" s="37" t="s">
        <v>202</v>
      </c>
      <c r="Z12" s="37" t="s">
        <v>202</v>
      </c>
      <c r="AA12" s="37" t="s">
        <v>202</v>
      </c>
      <c r="AB12" s="37" t="s">
        <v>202</v>
      </c>
      <c r="AC12" s="37" t="s">
        <v>202</v>
      </c>
      <c r="AD12" s="37" t="s">
        <v>202</v>
      </c>
      <c r="AE12" s="37" t="s">
        <v>203</v>
      </c>
      <c r="AF12" s="37" t="s">
        <v>203</v>
      </c>
      <c r="AG12" s="37" t="s">
        <v>203</v>
      </c>
      <c r="AH12" s="37" t="s">
        <v>203</v>
      </c>
      <c r="AI12" s="37" t="s">
        <v>84</v>
      </c>
      <c r="AJ12" s="37" t="s">
        <v>85</v>
      </c>
      <c r="AK12" s="37" t="s">
        <v>85</v>
      </c>
      <c r="AL12" s="37" t="s">
        <v>85</v>
      </c>
      <c r="AM12" s="37" t="s">
        <v>85</v>
      </c>
      <c r="AN12" s="37" t="s">
        <v>85</v>
      </c>
      <c r="AO12" s="37" t="s">
        <v>85</v>
      </c>
      <c r="AP12" s="37" t="s">
        <v>85</v>
      </c>
      <c r="AQ12" s="37" t="s">
        <v>85</v>
      </c>
      <c r="AR12" s="37" t="s">
        <v>85</v>
      </c>
      <c r="AS12" s="37" t="s">
        <v>85</v>
      </c>
      <c r="AT12" s="37" t="s">
        <v>85</v>
      </c>
      <c r="AU12" s="37" t="s">
        <v>85</v>
      </c>
      <c r="AV12" s="37" t="s">
        <v>90</v>
      </c>
      <c r="AW12" s="37" t="s">
        <v>93</v>
      </c>
      <c r="AX12" s="37" t="s">
        <v>93</v>
      </c>
      <c r="AY12" s="37" t="s">
        <v>93</v>
      </c>
      <c r="AZ12" s="37" t="s">
        <v>93</v>
      </c>
      <c r="BA12" s="37" t="s">
        <v>93</v>
      </c>
      <c r="BB12" s="37" t="s">
        <v>93</v>
      </c>
      <c r="BC12" s="37" t="s">
        <v>93</v>
      </c>
      <c r="BD12" s="37" t="s">
        <v>93</v>
      </c>
      <c r="BE12" s="37" t="s">
        <v>93</v>
      </c>
      <c r="BF12" s="37" t="s">
        <v>93</v>
      </c>
      <c r="BG12" s="37" t="s">
        <v>93</v>
      </c>
      <c r="BH12" s="37" t="s">
        <v>93</v>
      </c>
      <c r="BI12" s="37" t="s">
        <v>93</v>
      </c>
      <c r="BJ12" s="37" t="s">
        <v>93</v>
      </c>
      <c r="BK12" s="37" t="s">
        <v>93</v>
      </c>
      <c r="BL12" s="37" t="s">
        <v>203</v>
      </c>
      <c r="BM12" s="37" t="s">
        <v>203</v>
      </c>
      <c r="BN12" s="37" t="s">
        <v>203</v>
      </c>
      <c r="BO12" s="37" t="s">
        <v>203</v>
      </c>
      <c r="BP12" s="37" t="s">
        <v>203</v>
      </c>
      <c r="BQ12" s="37" t="s">
        <v>203</v>
      </c>
      <c r="BR12" s="37" t="s">
        <v>203</v>
      </c>
      <c r="BS12" s="37" t="s">
        <v>203</v>
      </c>
      <c r="BT12" s="37" t="s">
        <v>203</v>
      </c>
      <c r="BU12" s="37" t="s">
        <v>203</v>
      </c>
      <c r="BV12" s="37" t="s">
        <v>203</v>
      </c>
      <c r="BW12" s="37" t="s">
        <v>202</v>
      </c>
      <c r="BX12" s="37" t="s">
        <v>202</v>
      </c>
      <c r="BY12" s="37" t="s">
        <v>202</v>
      </c>
      <c r="BZ12" s="37" t="s">
        <v>202</v>
      </c>
      <c r="CA12" s="37" t="s">
        <v>202</v>
      </c>
      <c r="CB12" s="37" t="s">
        <v>202</v>
      </c>
      <c r="CC12" s="37" t="s">
        <v>202</v>
      </c>
      <c r="CD12" s="37" t="s">
        <v>202</v>
      </c>
      <c r="CE12" s="37" t="s">
        <v>202</v>
      </c>
      <c r="CF12" s="37" t="s">
        <v>202</v>
      </c>
      <c r="CG12" s="37" t="s">
        <v>202</v>
      </c>
      <c r="CH12" s="37" t="s">
        <v>202</v>
      </c>
      <c r="CI12" s="37" t="s">
        <v>202</v>
      </c>
      <c r="CJ12" s="37" t="s">
        <v>202</v>
      </c>
      <c r="CK12" s="37" t="s">
        <v>202</v>
      </c>
      <c r="CL12" s="37" t="s">
        <v>202</v>
      </c>
      <c r="CM12" s="37" t="s">
        <v>202</v>
      </c>
      <c r="CN12" s="37" t="s">
        <v>202</v>
      </c>
      <c r="CO12" s="37" t="s">
        <v>202</v>
      </c>
      <c r="CP12" s="37" t="s">
        <v>202</v>
      </c>
      <c r="CQ12" s="37" t="s">
        <v>202</v>
      </c>
      <c r="CR12" s="37" t="s">
        <v>159</v>
      </c>
      <c r="CS12" s="37" t="s">
        <v>160</v>
      </c>
      <c r="CT12" s="37" t="s">
        <v>160</v>
      </c>
      <c r="CU12" s="37" t="s">
        <v>160</v>
      </c>
      <c r="CV12" s="37" t="s">
        <v>160</v>
      </c>
      <c r="CW12" s="37" t="s">
        <v>160</v>
      </c>
      <c r="CX12" s="37" t="s">
        <v>160</v>
      </c>
      <c r="CY12" s="37" t="s">
        <v>160</v>
      </c>
      <c r="CZ12" s="37" t="s">
        <v>160</v>
      </c>
      <c r="DA12" s="37" t="s">
        <v>165</v>
      </c>
    </row>
    <row r="13" spans="1:105" s="8" customFormat="1" ht="20.100000000000001" customHeight="1" x14ac:dyDescent="0.25">
      <c r="A13" s="36" t="s">
        <v>23</v>
      </c>
      <c r="B13" s="37" t="s">
        <v>22</v>
      </c>
      <c r="C13" s="37" t="s">
        <v>22</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t="s">
        <v>22</v>
      </c>
      <c r="AJ13" s="37" t="s">
        <v>22</v>
      </c>
      <c r="AK13" s="37" t="s">
        <v>22</v>
      </c>
      <c r="AL13" s="37" t="s">
        <v>22</v>
      </c>
      <c r="AM13" s="37" t="s">
        <v>22</v>
      </c>
      <c r="AN13" s="37" t="s">
        <v>22</v>
      </c>
      <c r="AO13" s="37" t="s">
        <v>22</v>
      </c>
      <c r="AP13" s="37" t="s">
        <v>22</v>
      </c>
      <c r="AQ13" s="37" t="s">
        <v>22</v>
      </c>
      <c r="AR13" s="37" t="s">
        <v>22</v>
      </c>
      <c r="AS13" s="37" t="s">
        <v>22</v>
      </c>
      <c r="AT13" s="37" t="s">
        <v>22</v>
      </c>
      <c r="AU13" s="37" t="s">
        <v>22</v>
      </c>
      <c r="AV13" s="37" t="s">
        <v>92</v>
      </c>
      <c r="AW13" s="37" t="s">
        <v>96</v>
      </c>
      <c r="AX13" s="37" t="s">
        <v>96</v>
      </c>
      <c r="AY13" s="37" t="s">
        <v>96</v>
      </c>
      <c r="AZ13" s="37" t="s">
        <v>96</v>
      </c>
      <c r="BA13" s="37" t="s">
        <v>96</v>
      </c>
      <c r="BB13" s="37" t="s">
        <v>96</v>
      </c>
      <c r="BC13" s="37" t="s">
        <v>96</v>
      </c>
      <c r="BD13" s="37" t="s">
        <v>96</v>
      </c>
      <c r="BE13" s="37" t="s">
        <v>96</v>
      </c>
      <c r="BF13" s="37" t="s">
        <v>96</v>
      </c>
      <c r="BG13" s="37" t="s">
        <v>96</v>
      </c>
      <c r="BH13" s="37" t="s">
        <v>96</v>
      </c>
      <c r="BI13" s="37" t="s">
        <v>96</v>
      </c>
      <c r="BJ13" s="37" t="s">
        <v>96</v>
      </c>
      <c r="BK13" s="37" t="s">
        <v>96</v>
      </c>
      <c r="BL13" s="37">
        <v>0</v>
      </c>
      <c r="BM13" s="37">
        <v>0</v>
      </c>
      <c r="BN13" s="37">
        <v>0</v>
      </c>
      <c r="BO13" s="37">
        <v>0</v>
      </c>
      <c r="BP13" s="37">
        <v>0</v>
      </c>
      <c r="BQ13" s="37">
        <v>0</v>
      </c>
      <c r="BR13" s="37">
        <v>0</v>
      </c>
      <c r="BS13" s="37">
        <v>0</v>
      </c>
      <c r="BT13" s="37">
        <v>0</v>
      </c>
      <c r="BU13" s="37">
        <v>0</v>
      </c>
      <c r="BV13" s="37">
        <v>0</v>
      </c>
      <c r="BW13" s="37">
        <v>0</v>
      </c>
      <c r="BX13" s="37">
        <v>0</v>
      </c>
      <c r="BY13" s="37">
        <v>0</v>
      </c>
      <c r="BZ13" s="37">
        <v>0</v>
      </c>
      <c r="CA13" s="37">
        <v>0</v>
      </c>
      <c r="CB13" s="37">
        <v>0</v>
      </c>
      <c r="CC13" s="37">
        <v>0</v>
      </c>
      <c r="CD13" s="37">
        <v>0</v>
      </c>
      <c r="CE13" s="37">
        <v>0</v>
      </c>
      <c r="CF13" s="37">
        <v>0</v>
      </c>
      <c r="CG13" s="37">
        <v>0</v>
      </c>
      <c r="CH13" s="37">
        <v>0</v>
      </c>
      <c r="CI13" s="37">
        <v>0</v>
      </c>
      <c r="CJ13" s="37">
        <v>0</v>
      </c>
      <c r="CK13" s="37">
        <v>0</v>
      </c>
      <c r="CL13" s="37">
        <v>0</v>
      </c>
      <c r="CM13" s="37">
        <v>0</v>
      </c>
      <c r="CN13" s="37">
        <v>0</v>
      </c>
      <c r="CO13" s="37">
        <v>0</v>
      </c>
      <c r="CP13" s="37">
        <v>0</v>
      </c>
      <c r="CQ13" s="37">
        <v>0</v>
      </c>
      <c r="CR13" s="37" t="s">
        <v>157</v>
      </c>
      <c r="CS13" s="37" t="s">
        <v>157</v>
      </c>
      <c r="CT13" s="37" t="s">
        <v>157</v>
      </c>
      <c r="CU13" s="37" t="s">
        <v>157</v>
      </c>
      <c r="CV13" s="37" t="s">
        <v>157</v>
      </c>
      <c r="CW13" s="37" t="s">
        <v>157</v>
      </c>
      <c r="CX13" s="37" t="s">
        <v>157</v>
      </c>
      <c r="CY13" s="37" t="s">
        <v>157</v>
      </c>
      <c r="CZ13" s="37" t="s">
        <v>157</v>
      </c>
      <c r="DA13" s="37" t="s">
        <v>157</v>
      </c>
    </row>
    <row r="14" spans="1:105" s="8" customFormat="1" ht="18" customHeight="1" x14ac:dyDescent="0.25">
      <c r="A14" s="36" t="s">
        <v>5</v>
      </c>
      <c r="B14" s="37">
        <v>414</v>
      </c>
      <c r="C14" s="37">
        <v>414</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144478</v>
      </c>
      <c r="AK14" s="37">
        <v>2672</v>
      </c>
      <c r="AL14" s="37">
        <v>49356</v>
      </c>
      <c r="AM14" s="37" t="s">
        <v>88</v>
      </c>
      <c r="AN14" s="37">
        <v>43293</v>
      </c>
      <c r="AO14" s="37">
        <v>53776</v>
      </c>
      <c r="AP14" s="37">
        <v>43167</v>
      </c>
      <c r="AQ14" s="37">
        <v>32008</v>
      </c>
      <c r="AR14" s="37">
        <v>43873</v>
      </c>
      <c r="AS14" s="37">
        <v>43230</v>
      </c>
      <c r="AT14" s="37">
        <v>52210</v>
      </c>
      <c r="AU14" s="37">
        <v>55224</v>
      </c>
      <c r="AV14" s="37" t="s">
        <v>91</v>
      </c>
      <c r="AW14" s="37" t="s">
        <v>94</v>
      </c>
      <c r="AX14" s="37" t="s">
        <v>94</v>
      </c>
      <c r="AY14" s="37" t="s">
        <v>94</v>
      </c>
      <c r="AZ14" s="37" t="s">
        <v>94</v>
      </c>
      <c r="BA14" s="37" t="s">
        <v>94</v>
      </c>
      <c r="BB14" s="37" t="s">
        <v>94</v>
      </c>
      <c r="BC14" s="37" t="s">
        <v>94</v>
      </c>
      <c r="BD14" s="37" t="s">
        <v>94</v>
      </c>
      <c r="BE14" s="37" t="s">
        <v>94</v>
      </c>
      <c r="BF14" s="37" t="s">
        <v>94</v>
      </c>
      <c r="BG14" s="37" t="s">
        <v>94</v>
      </c>
      <c r="BH14" s="37" t="s">
        <v>94</v>
      </c>
      <c r="BI14" s="37" t="s">
        <v>94</v>
      </c>
      <c r="BJ14" s="37" t="s">
        <v>94</v>
      </c>
      <c r="BK14" s="37" t="s">
        <v>94</v>
      </c>
      <c r="BL14" s="37">
        <v>0</v>
      </c>
      <c r="BM14" s="37">
        <v>0</v>
      </c>
      <c r="BN14" s="37">
        <v>0</v>
      </c>
      <c r="BO14" s="37">
        <v>0</v>
      </c>
      <c r="BP14" s="37">
        <v>0</v>
      </c>
      <c r="BQ14" s="37">
        <v>0</v>
      </c>
      <c r="BR14" s="37">
        <v>0</v>
      </c>
      <c r="BS14" s="37">
        <v>0</v>
      </c>
      <c r="BT14" s="37">
        <v>0</v>
      </c>
      <c r="BU14" s="37">
        <v>0</v>
      </c>
      <c r="BV14" s="37">
        <v>0</v>
      </c>
      <c r="BW14" s="37">
        <v>0</v>
      </c>
      <c r="BX14" s="37">
        <v>0</v>
      </c>
      <c r="BY14" s="37">
        <v>0</v>
      </c>
      <c r="BZ14" s="37">
        <v>0</v>
      </c>
      <c r="CA14" s="37">
        <v>0</v>
      </c>
      <c r="CB14" s="37">
        <v>0</v>
      </c>
      <c r="CC14" s="37">
        <v>0</v>
      </c>
      <c r="CD14" s="37">
        <v>0</v>
      </c>
      <c r="CE14" s="37">
        <v>0</v>
      </c>
      <c r="CF14" s="37">
        <v>0</v>
      </c>
      <c r="CG14" s="37">
        <v>0</v>
      </c>
      <c r="CH14" s="37">
        <v>0</v>
      </c>
      <c r="CI14" s="37">
        <v>0</v>
      </c>
      <c r="CJ14" s="37">
        <v>0</v>
      </c>
      <c r="CK14" s="37">
        <v>0</v>
      </c>
      <c r="CL14" s="37">
        <v>0</v>
      </c>
      <c r="CM14" s="37">
        <v>0</v>
      </c>
      <c r="CN14" s="37">
        <v>0</v>
      </c>
      <c r="CO14" s="37">
        <v>0</v>
      </c>
      <c r="CP14" s="37">
        <v>0</v>
      </c>
      <c r="CQ14" s="37">
        <v>0</v>
      </c>
      <c r="CR14" s="37" t="s">
        <v>158</v>
      </c>
      <c r="CS14" s="37" t="s">
        <v>158</v>
      </c>
      <c r="CT14" s="37" t="s">
        <v>158</v>
      </c>
      <c r="CU14" s="37" t="s">
        <v>158</v>
      </c>
      <c r="CV14" s="37" t="s">
        <v>158</v>
      </c>
      <c r="CW14" s="37" t="s">
        <v>158</v>
      </c>
      <c r="CX14" s="37" t="s">
        <v>158</v>
      </c>
      <c r="CY14" s="37" t="s">
        <v>158</v>
      </c>
      <c r="CZ14" s="37" t="s">
        <v>158</v>
      </c>
      <c r="DA14" s="37" t="s">
        <v>167</v>
      </c>
    </row>
    <row r="15" spans="1:105" s="8" customFormat="1" ht="33.75" customHeight="1" x14ac:dyDescent="0.25">
      <c r="A15" s="36" t="s">
        <v>24</v>
      </c>
      <c r="B15" s="37">
        <v>414.1</v>
      </c>
      <c r="C15" s="37">
        <v>414.2</v>
      </c>
      <c r="D15" s="37" t="s">
        <v>17</v>
      </c>
      <c r="E15" s="37" t="s">
        <v>46</v>
      </c>
      <c r="F15" s="37" t="s">
        <v>18</v>
      </c>
      <c r="G15" s="37" t="s">
        <v>19</v>
      </c>
      <c r="H15" s="37" t="s">
        <v>2</v>
      </c>
      <c r="I15" s="37" t="s">
        <v>20</v>
      </c>
      <c r="J15" s="37" t="s">
        <v>28</v>
      </c>
      <c r="K15" s="37" t="s">
        <v>21</v>
      </c>
      <c r="L15" s="37" t="s">
        <v>39</v>
      </c>
      <c r="M15" s="37" t="s">
        <v>89</v>
      </c>
      <c r="N15" s="37" t="s">
        <v>38</v>
      </c>
      <c r="O15" s="37" t="s">
        <v>25</v>
      </c>
      <c r="P15" s="37" t="s">
        <v>44</v>
      </c>
      <c r="Q15" s="37" t="s">
        <v>27</v>
      </c>
      <c r="R15" s="37" t="s">
        <v>6</v>
      </c>
      <c r="S15" s="37" t="s">
        <v>29</v>
      </c>
      <c r="T15" s="37" t="s">
        <v>30</v>
      </c>
      <c r="U15" s="37" t="s">
        <v>31</v>
      </c>
      <c r="V15" s="37" t="s">
        <v>32</v>
      </c>
      <c r="W15" s="37" t="s">
        <v>33</v>
      </c>
      <c r="X15" s="37" t="s">
        <v>34</v>
      </c>
      <c r="Y15" s="37" t="s">
        <v>35</v>
      </c>
      <c r="Z15" s="37" t="s">
        <v>36</v>
      </c>
      <c r="AA15" s="37" t="s">
        <v>37</v>
      </c>
      <c r="AB15" s="37" t="s">
        <v>26</v>
      </c>
      <c r="AC15" s="37" t="s">
        <v>40</v>
      </c>
      <c r="AD15" s="37" t="s">
        <v>48</v>
      </c>
      <c r="AE15" s="37" t="s">
        <v>47</v>
      </c>
      <c r="AF15" s="37" t="s">
        <v>135</v>
      </c>
      <c r="AG15" s="37" t="s">
        <v>136</v>
      </c>
      <c r="AH15" s="37" t="s">
        <v>45</v>
      </c>
      <c r="AI15" s="37" t="s">
        <v>18</v>
      </c>
      <c r="AJ15" s="37" t="s">
        <v>21</v>
      </c>
      <c r="AK15" s="37" t="s">
        <v>17</v>
      </c>
      <c r="AL15" s="37" t="s">
        <v>17</v>
      </c>
      <c r="AM15" s="37" t="s">
        <v>17</v>
      </c>
      <c r="AN15" s="37" t="s">
        <v>6</v>
      </c>
      <c r="AO15" s="37" t="s">
        <v>86</v>
      </c>
      <c r="AP15" s="37" t="s">
        <v>18</v>
      </c>
      <c r="AQ15" s="37" t="s">
        <v>18</v>
      </c>
      <c r="AR15" s="37" t="s">
        <v>18</v>
      </c>
      <c r="AS15" s="37" t="s">
        <v>18</v>
      </c>
      <c r="AT15" s="37" t="s">
        <v>87</v>
      </c>
      <c r="AU15" s="37" t="s">
        <v>2</v>
      </c>
      <c r="AV15" s="37">
        <v>3</v>
      </c>
      <c r="AW15" s="37" t="s">
        <v>95</v>
      </c>
      <c r="AX15" s="37" t="s">
        <v>97</v>
      </c>
      <c r="AY15" s="37" t="s">
        <v>98</v>
      </c>
      <c r="AZ15" s="37" t="s">
        <v>0</v>
      </c>
      <c r="BA15" s="37" t="s">
        <v>99</v>
      </c>
      <c r="BB15" s="37" t="s">
        <v>100</v>
      </c>
      <c r="BC15" s="37" t="s">
        <v>101</v>
      </c>
      <c r="BD15" s="37" t="s">
        <v>102</v>
      </c>
      <c r="BE15" s="37" t="s">
        <v>1</v>
      </c>
      <c r="BF15" s="37" t="s">
        <v>108</v>
      </c>
      <c r="BG15" s="37" t="s">
        <v>103</v>
      </c>
      <c r="BH15" s="37" t="s">
        <v>104</v>
      </c>
      <c r="BI15" s="37" t="s">
        <v>105</v>
      </c>
      <c r="BJ15" s="37" t="s">
        <v>106</v>
      </c>
      <c r="BK15" s="37" t="s">
        <v>107</v>
      </c>
      <c r="BL15" s="37" t="s">
        <v>109</v>
      </c>
      <c r="BM15" s="37" t="s">
        <v>110</v>
      </c>
      <c r="BN15" s="37" t="s">
        <v>111</v>
      </c>
      <c r="BO15" s="37" t="s">
        <v>112</v>
      </c>
      <c r="BP15" s="37" t="s">
        <v>113</v>
      </c>
      <c r="BQ15" s="37" t="s">
        <v>114</v>
      </c>
      <c r="BR15" s="37" t="s">
        <v>115</v>
      </c>
      <c r="BS15" s="37" t="s">
        <v>116</v>
      </c>
      <c r="BT15" s="37" t="s">
        <v>117</v>
      </c>
      <c r="BU15" s="37" t="s">
        <v>118</v>
      </c>
      <c r="BV15" s="37" t="s">
        <v>119</v>
      </c>
      <c r="BW15" s="37" t="s">
        <v>134</v>
      </c>
      <c r="BX15" s="37" t="s">
        <v>137</v>
      </c>
      <c r="BY15" s="37" t="s">
        <v>138</v>
      </c>
      <c r="BZ15" s="37" t="s">
        <v>139</v>
      </c>
      <c r="CA15" s="37" t="s">
        <v>140</v>
      </c>
      <c r="CB15" s="37" t="s">
        <v>141</v>
      </c>
      <c r="CC15" s="37" t="s">
        <v>142</v>
      </c>
      <c r="CD15" s="37" t="s">
        <v>143</v>
      </c>
      <c r="CE15" s="37" t="s">
        <v>144</v>
      </c>
      <c r="CF15" s="37" t="s">
        <v>145</v>
      </c>
      <c r="CG15" s="37" t="s">
        <v>146</v>
      </c>
      <c r="CH15" s="37" t="s">
        <v>147</v>
      </c>
      <c r="CI15" s="37" t="s">
        <v>148</v>
      </c>
      <c r="CJ15" s="37" t="s">
        <v>149</v>
      </c>
      <c r="CK15" s="37" t="s">
        <v>150</v>
      </c>
      <c r="CL15" s="37" t="s">
        <v>151</v>
      </c>
      <c r="CM15" s="37" t="s">
        <v>152</v>
      </c>
      <c r="CN15" s="37" t="s">
        <v>153</v>
      </c>
      <c r="CO15" s="37" t="s">
        <v>154</v>
      </c>
      <c r="CP15" s="37" t="s">
        <v>155</v>
      </c>
      <c r="CQ15" s="37" t="s">
        <v>156</v>
      </c>
      <c r="CR15" s="37" t="s">
        <v>19</v>
      </c>
      <c r="CS15" s="37" t="s">
        <v>161</v>
      </c>
      <c r="CT15" s="37" t="s">
        <v>162</v>
      </c>
      <c r="CU15" s="37" t="s">
        <v>89</v>
      </c>
      <c r="CV15" s="37" t="s">
        <v>46</v>
      </c>
      <c r="CW15" s="37" t="s">
        <v>27</v>
      </c>
      <c r="CX15" s="37" t="s">
        <v>163</v>
      </c>
      <c r="CY15" s="37" t="s">
        <v>25</v>
      </c>
      <c r="CZ15" s="37" t="s">
        <v>164</v>
      </c>
      <c r="DA15" s="37" t="s">
        <v>166</v>
      </c>
    </row>
    <row r="16" spans="1:105" ht="13.2" x14ac:dyDescent="0.25">
      <c r="A16" s="31" t="s">
        <v>41</v>
      </c>
      <c r="B16" s="30">
        <v>2.9510551022983562</v>
      </c>
      <c r="C16" s="30">
        <v>2.9879487990075688</v>
      </c>
      <c r="D16" s="30">
        <v>3</v>
      </c>
      <c r="E16" s="30">
        <v>3</v>
      </c>
      <c r="F16" s="30">
        <v>2.9999918746277499</v>
      </c>
      <c r="G16" s="30">
        <v>3.000070920197647</v>
      </c>
      <c r="H16" s="30">
        <v>2.9999535484066802</v>
      </c>
      <c r="I16" s="30">
        <v>2.9998946367291133</v>
      </c>
      <c r="J16" s="30">
        <v>2.999944580110999</v>
      </c>
      <c r="K16" s="30">
        <v>2.9999301224367234</v>
      </c>
      <c r="L16" s="30">
        <v>3.0000444300729385</v>
      </c>
      <c r="M16" s="30">
        <v>3.0000568643583327</v>
      </c>
      <c r="N16" s="30">
        <v>2.9999339352087984</v>
      </c>
      <c r="O16" s="30">
        <v>3.000109726840122</v>
      </c>
      <c r="P16" s="30">
        <v>3.000016424216652</v>
      </c>
      <c r="Q16" s="30">
        <v>3.0000359818840967</v>
      </c>
      <c r="R16" s="30">
        <v>2.9999553428995736</v>
      </c>
      <c r="S16" s="30">
        <v>3.0001130537229312</v>
      </c>
      <c r="T16" s="30">
        <v>2.9998927397651642</v>
      </c>
      <c r="U16" s="30">
        <v>3.0000123885502243</v>
      </c>
      <c r="V16" s="30">
        <v>3.0000152043525721</v>
      </c>
      <c r="W16" s="30">
        <v>2.999981842978892</v>
      </c>
      <c r="X16" s="30">
        <v>3.0000204660699321</v>
      </c>
      <c r="Y16" s="30">
        <v>2.9999695269368072</v>
      </c>
      <c r="Z16" s="30">
        <v>3.0000213626653713</v>
      </c>
      <c r="AA16" s="30">
        <v>2.9998615825431556</v>
      </c>
      <c r="AB16" s="30">
        <v>3.0000446762948805</v>
      </c>
      <c r="AC16" s="30">
        <v>3.0000912116334022</v>
      </c>
      <c r="AD16" s="30">
        <v>3.0000936033686352</v>
      </c>
      <c r="AE16" s="30">
        <v>2.9999390825086825</v>
      </c>
      <c r="AF16" s="30">
        <v>3.0002316938060485</v>
      </c>
      <c r="AG16" s="30">
        <v>2.9914967941898318</v>
      </c>
      <c r="AH16" s="30">
        <v>2.9999066535303913</v>
      </c>
      <c r="AI16" s="30">
        <v>2.9992148536431622</v>
      </c>
      <c r="AJ16" s="30">
        <v>3.0589486146366731</v>
      </c>
      <c r="AK16" s="30">
        <v>2.9992253882247613</v>
      </c>
      <c r="AL16" s="30">
        <v>3.0893146348725167</v>
      </c>
      <c r="AM16" s="30">
        <v>3.1036486530650187</v>
      </c>
      <c r="AN16" s="30">
        <v>3.0992386971354358</v>
      </c>
      <c r="AO16" s="30">
        <v>3.122783394728232</v>
      </c>
      <c r="AP16" s="30">
        <v>3.1729734964358456</v>
      </c>
      <c r="AQ16" s="30">
        <v>3.0007802529700491</v>
      </c>
      <c r="AR16" s="30">
        <v>3.000660940369789</v>
      </c>
      <c r="AS16" s="30">
        <v>3.0742073590042698</v>
      </c>
      <c r="AT16" s="30">
        <v>3.0001861777645988</v>
      </c>
      <c r="AU16" s="30">
        <v>3.1805806222554658</v>
      </c>
      <c r="AV16" s="30">
        <v>3.0024908493764726</v>
      </c>
      <c r="AW16" s="30">
        <v>3.116647350886566</v>
      </c>
      <c r="AX16" s="30">
        <v>3.0321658392352053</v>
      </c>
      <c r="AY16" s="30">
        <v>3.1048243978471519</v>
      </c>
      <c r="AZ16" s="30">
        <v>2.9996646762988584</v>
      </c>
      <c r="BA16" s="30">
        <v>3.0556043409190021</v>
      </c>
      <c r="BB16" s="30">
        <v>2.9736756125733947</v>
      </c>
      <c r="BC16" s="30">
        <v>3.0212982608991878</v>
      </c>
      <c r="BD16" s="30">
        <v>3.0222245429349979</v>
      </c>
      <c r="BE16" s="30">
        <v>3.0167128452929792</v>
      </c>
      <c r="BF16" s="30">
        <v>2.9989144467509958</v>
      </c>
      <c r="BG16" s="30">
        <v>2.9587589311489029</v>
      </c>
      <c r="BH16" s="30">
        <v>2.9306271697964941</v>
      </c>
      <c r="BI16" s="30">
        <v>3.0701504712781689</v>
      </c>
      <c r="BJ16" s="30">
        <v>3.0535813678963208</v>
      </c>
      <c r="BK16" s="30">
        <v>3.0549276479700391</v>
      </c>
      <c r="BL16" s="30">
        <v>3.0000202849429982</v>
      </c>
      <c r="BM16" s="30">
        <v>3.0000826022265805</v>
      </c>
      <c r="BN16" s="30">
        <v>3.0000652735485165</v>
      </c>
      <c r="BO16" s="30">
        <v>3.0000077075896616</v>
      </c>
      <c r="BP16" s="30">
        <v>2.9999731738113553</v>
      </c>
      <c r="BQ16" s="30">
        <v>3.0000964531820284</v>
      </c>
      <c r="BR16" s="30">
        <v>2.9999688066490098</v>
      </c>
      <c r="BS16" s="30">
        <v>3.0000137628897519</v>
      </c>
      <c r="BT16" s="30">
        <v>3.0000527737825071</v>
      </c>
      <c r="BU16" s="30">
        <v>3.0000760066901502</v>
      </c>
      <c r="BV16" s="30">
        <v>2.9999840254842716</v>
      </c>
      <c r="BW16" s="30">
        <v>3.0002712165347334</v>
      </c>
      <c r="BX16" s="30">
        <v>3.0000101933089525</v>
      </c>
      <c r="BY16" s="30">
        <v>2.9999188384364595</v>
      </c>
      <c r="BZ16" s="30">
        <v>2.9999430223532495</v>
      </c>
      <c r="CA16" s="30">
        <v>2.9998934115805369</v>
      </c>
      <c r="CB16" s="30">
        <v>3.0000666190443877</v>
      </c>
      <c r="CC16" s="30">
        <v>6.0000418495234698</v>
      </c>
      <c r="CD16" s="30">
        <v>2.9999290697287138</v>
      </c>
      <c r="CE16" s="30">
        <v>5.9999236070109339</v>
      </c>
      <c r="CF16" s="30">
        <v>2.9999416095253326</v>
      </c>
      <c r="CG16" s="30">
        <v>3.0001121857762194</v>
      </c>
      <c r="CH16" s="30">
        <v>3.0000000886589642</v>
      </c>
      <c r="CI16" s="30">
        <v>3.000027017522342</v>
      </c>
      <c r="CJ16" s="30">
        <v>2.9998780986375562</v>
      </c>
      <c r="CK16" s="30">
        <v>2.9999020592983903</v>
      </c>
      <c r="CL16" s="30">
        <v>2.9999506834906087</v>
      </c>
      <c r="CM16" s="30">
        <v>2.9999705490056789</v>
      </c>
      <c r="CN16" s="30">
        <v>2.9999280961890649</v>
      </c>
      <c r="CO16" s="30">
        <v>2.9999686031363715</v>
      </c>
      <c r="CP16" s="30">
        <v>3.0001204377036736</v>
      </c>
      <c r="CQ16" s="30">
        <v>3.0000813004095703</v>
      </c>
      <c r="CR16" s="30">
        <v>3</v>
      </c>
      <c r="CS16" s="30">
        <v>2.8701966658307896</v>
      </c>
      <c r="CT16" s="30">
        <v>2.7829104153204249</v>
      </c>
      <c r="CU16" s="30">
        <v>3</v>
      </c>
      <c r="CV16" s="30">
        <v>2.9990892895899983</v>
      </c>
      <c r="CW16" s="30">
        <v>3</v>
      </c>
      <c r="CX16" s="30">
        <v>3.051386826547601</v>
      </c>
      <c r="CY16" s="30">
        <v>2.9177459007449538</v>
      </c>
      <c r="CZ16" s="30">
        <v>3</v>
      </c>
      <c r="DA16" s="30">
        <v>3.0068080827908985</v>
      </c>
    </row>
    <row r="17" spans="1:105" ht="13.2" x14ac:dyDescent="0.2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row>
    <row r="18" spans="1:105" ht="13.2" x14ac:dyDescent="0.25">
      <c r="A18" s="32" t="s">
        <v>194</v>
      </c>
      <c r="B18" s="29">
        <f>IF(B16&gt;3,B16-B21,B16)</f>
        <v>2.9510551022983562</v>
      </c>
      <c r="C18" s="29">
        <f t="shared" ref="C18:AH18" si="0">IF(C16&gt;3,C16-C21,C16)</f>
        <v>2.9879487990075688</v>
      </c>
      <c r="D18" s="29">
        <f t="shared" si="0"/>
        <v>3</v>
      </c>
      <c r="E18" s="29">
        <f t="shared" si="0"/>
        <v>3</v>
      </c>
      <c r="F18" s="29">
        <f t="shared" si="0"/>
        <v>2.9999918746277499</v>
      </c>
      <c r="G18" s="29">
        <f t="shared" si="0"/>
        <v>3</v>
      </c>
      <c r="H18" s="29">
        <f t="shared" si="0"/>
        <v>2.9999535484066802</v>
      </c>
      <c r="I18" s="29">
        <f t="shared" si="0"/>
        <v>2.9998946367291133</v>
      </c>
      <c r="J18" s="29">
        <f t="shared" si="0"/>
        <v>2.999944580110999</v>
      </c>
      <c r="K18" s="29">
        <f t="shared" si="0"/>
        <v>2.9999301224367234</v>
      </c>
      <c r="L18" s="29">
        <f t="shared" si="0"/>
        <v>3</v>
      </c>
      <c r="M18" s="29">
        <f t="shared" si="0"/>
        <v>3</v>
      </c>
      <c r="N18" s="29">
        <f t="shared" si="0"/>
        <v>2.9999339352087984</v>
      </c>
      <c r="O18" s="29">
        <f t="shared" si="0"/>
        <v>3</v>
      </c>
      <c r="P18" s="29">
        <f t="shared" si="0"/>
        <v>3</v>
      </c>
      <c r="Q18" s="29">
        <f t="shared" si="0"/>
        <v>3</v>
      </c>
      <c r="R18" s="29">
        <f t="shared" si="0"/>
        <v>2.9999553428995736</v>
      </c>
      <c r="S18" s="29">
        <f t="shared" si="0"/>
        <v>3</v>
      </c>
      <c r="T18" s="29">
        <f t="shared" si="0"/>
        <v>2.9998927397651642</v>
      </c>
      <c r="U18" s="29">
        <f t="shared" si="0"/>
        <v>3</v>
      </c>
      <c r="V18" s="29">
        <f t="shared" si="0"/>
        <v>3</v>
      </c>
      <c r="W18" s="29">
        <f t="shared" si="0"/>
        <v>2.999981842978892</v>
      </c>
      <c r="X18" s="29">
        <f t="shared" si="0"/>
        <v>3</v>
      </c>
      <c r="Y18" s="29">
        <f t="shared" si="0"/>
        <v>2.9999695269368072</v>
      </c>
      <c r="Z18" s="29">
        <f t="shared" si="0"/>
        <v>3</v>
      </c>
      <c r="AA18" s="29">
        <f t="shared" si="0"/>
        <v>2.9998615825431556</v>
      </c>
      <c r="AB18" s="29">
        <f t="shared" si="0"/>
        <v>3</v>
      </c>
      <c r="AC18" s="29">
        <f t="shared" si="0"/>
        <v>3</v>
      </c>
      <c r="AD18" s="29">
        <f t="shared" si="0"/>
        <v>3</v>
      </c>
      <c r="AE18" s="29">
        <f t="shared" si="0"/>
        <v>2.9999390825086825</v>
      </c>
      <c r="AF18" s="29">
        <f t="shared" si="0"/>
        <v>3</v>
      </c>
      <c r="AG18" s="29">
        <f t="shared" si="0"/>
        <v>2.9914967941898318</v>
      </c>
      <c r="AH18" s="29">
        <f t="shared" si="0"/>
        <v>2.9999066535303913</v>
      </c>
      <c r="AI18" s="29">
        <f t="shared" ref="AI18:AU18" si="1">IF(AI16&gt;3,AI16-AI21,AI16)</f>
        <v>2.9992148536431622</v>
      </c>
      <c r="AJ18" s="29">
        <f t="shared" si="1"/>
        <v>3</v>
      </c>
      <c r="AK18" s="29">
        <f t="shared" si="1"/>
        <v>2.9992253882247613</v>
      </c>
      <c r="AL18" s="29">
        <f t="shared" si="1"/>
        <v>3</v>
      </c>
      <c r="AM18" s="29">
        <f t="shared" si="1"/>
        <v>3</v>
      </c>
      <c r="AN18" s="29">
        <f t="shared" si="1"/>
        <v>3</v>
      </c>
      <c r="AO18" s="29">
        <f t="shared" si="1"/>
        <v>3</v>
      </c>
      <c r="AP18" s="29">
        <f t="shared" si="1"/>
        <v>3</v>
      </c>
      <c r="AQ18" s="29">
        <f t="shared" si="1"/>
        <v>3</v>
      </c>
      <c r="AR18" s="29">
        <f t="shared" si="1"/>
        <v>3</v>
      </c>
      <c r="AS18" s="29">
        <f t="shared" si="1"/>
        <v>3</v>
      </c>
      <c r="AT18" s="29">
        <f t="shared" si="1"/>
        <v>3</v>
      </c>
      <c r="AU18" s="29">
        <f t="shared" si="1"/>
        <v>3</v>
      </c>
      <c r="AV18" s="29">
        <f>IF(AV16&gt;3,AV16-AV21,AV16)</f>
        <v>3</v>
      </c>
      <c r="AW18" s="29">
        <f t="shared" ref="AW18:BK18" si="2">IF(AW16&gt;3,AW16-AW21,AW16)</f>
        <v>3</v>
      </c>
      <c r="AX18" s="29">
        <f t="shared" si="2"/>
        <v>3</v>
      </c>
      <c r="AY18" s="29">
        <f t="shared" si="2"/>
        <v>3</v>
      </c>
      <c r="AZ18" s="29">
        <f t="shared" si="2"/>
        <v>2.9996646762988584</v>
      </c>
      <c r="BA18" s="29">
        <f t="shared" si="2"/>
        <v>3</v>
      </c>
      <c r="BB18" s="29">
        <f t="shared" si="2"/>
        <v>2.9736756125733947</v>
      </c>
      <c r="BC18" s="29">
        <f t="shared" si="2"/>
        <v>3</v>
      </c>
      <c r="BD18" s="29">
        <f t="shared" si="2"/>
        <v>3</v>
      </c>
      <c r="BE18" s="29">
        <f t="shared" si="2"/>
        <v>3</v>
      </c>
      <c r="BF18" s="29">
        <f t="shared" si="2"/>
        <v>2.9989144467509958</v>
      </c>
      <c r="BG18" s="29">
        <f t="shared" si="2"/>
        <v>2.9587589311489029</v>
      </c>
      <c r="BH18" s="29">
        <f t="shared" si="2"/>
        <v>2.9306271697964941</v>
      </c>
      <c r="BI18" s="29">
        <f t="shared" si="2"/>
        <v>3</v>
      </c>
      <c r="BJ18" s="29">
        <f t="shared" si="2"/>
        <v>3</v>
      </c>
      <c r="BK18" s="29">
        <f t="shared" si="2"/>
        <v>3</v>
      </c>
      <c r="BL18" s="29">
        <f t="shared" ref="BL18:BR18" si="3">IF(BL16&gt;3,BL16-BL21,BL16)</f>
        <v>3</v>
      </c>
      <c r="BM18" s="29">
        <f t="shared" si="3"/>
        <v>3</v>
      </c>
      <c r="BN18" s="29">
        <f t="shared" si="3"/>
        <v>3</v>
      </c>
      <c r="BO18" s="29">
        <f t="shared" si="3"/>
        <v>3</v>
      </c>
      <c r="BP18" s="29">
        <f t="shared" si="3"/>
        <v>2.9999731738113553</v>
      </c>
      <c r="BQ18" s="29">
        <f t="shared" si="3"/>
        <v>3</v>
      </c>
      <c r="BR18" s="29">
        <f t="shared" si="3"/>
        <v>2.9999688066490098</v>
      </c>
      <c r="BS18" s="29">
        <f t="shared" ref="BS18:CE18" si="4">IF(BS16&gt;3,BS16-BS21,BS16)</f>
        <v>3</v>
      </c>
      <c r="BT18" s="29">
        <f t="shared" si="4"/>
        <v>3</v>
      </c>
      <c r="BU18" s="29">
        <f t="shared" si="4"/>
        <v>3</v>
      </c>
      <c r="BV18" s="29">
        <f t="shared" si="4"/>
        <v>2.9999840254842716</v>
      </c>
      <c r="BW18" s="29">
        <f t="shared" si="4"/>
        <v>3</v>
      </c>
      <c r="BX18" s="29">
        <f t="shared" si="4"/>
        <v>3</v>
      </c>
      <c r="BY18" s="29">
        <f t="shared" si="4"/>
        <v>2.9999188384364595</v>
      </c>
      <c r="BZ18" s="29">
        <f t="shared" si="4"/>
        <v>2.9999430223532495</v>
      </c>
      <c r="CA18" s="29">
        <f t="shared" si="4"/>
        <v>2.9998934115805369</v>
      </c>
      <c r="CB18" s="29">
        <f t="shared" si="4"/>
        <v>3</v>
      </c>
      <c r="CC18" s="29">
        <f t="shared" si="4"/>
        <v>3</v>
      </c>
      <c r="CD18" s="29">
        <f t="shared" si="4"/>
        <v>2.9999290697287138</v>
      </c>
      <c r="CE18" s="29">
        <f t="shared" si="4"/>
        <v>3</v>
      </c>
      <c r="CF18" s="29">
        <f t="shared" ref="CF18:CK18" si="5">IF(CF16&gt;3,CF16-CF21,CF16)</f>
        <v>2.9999416095253326</v>
      </c>
      <c r="CG18" s="29">
        <f t="shared" si="5"/>
        <v>3</v>
      </c>
      <c r="CH18" s="29">
        <f t="shared" si="5"/>
        <v>3</v>
      </c>
      <c r="CI18" s="29">
        <f t="shared" si="5"/>
        <v>3</v>
      </c>
      <c r="CJ18" s="29">
        <f t="shared" si="5"/>
        <v>2.9998780986375562</v>
      </c>
      <c r="CK18" s="29">
        <f t="shared" si="5"/>
        <v>2.9999020592983903</v>
      </c>
      <c r="CL18" s="29">
        <f t="shared" ref="CL18:DA18" si="6">IF(CL16&gt;3,CL16-CL21,CL16)</f>
        <v>2.9999506834906087</v>
      </c>
      <c r="CM18" s="29">
        <f t="shared" si="6"/>
        <v>2.9999705490056789</v>
      </c>
      <c r="CN18" s="29">
        <f t="shared" si="6"/>
        <v>2.9999280961890649</v>
      </c>
      <c r="CO18" s="29">
        <f t="shared" si="6"/>
        <v>2.9999686031363715</v>
      </c>
      <c r="CP18" s="29">
        <f t="shared" si="6"/>
        <v>3</v>
      </c>
      <c r="CQ18" s="29">
        <f t="shared" si="6"/>
        <v>3</v>
      </c>
      <c r="CR18" s="29">
        <f t="shared" si="6"/>
        <v>3</v>
      </c>
      <c r="CS18" s="29">
        <f t="shared" si="6"/>
        <v>2.8701966658307896</v>
      </c>
      <c r="CT18" s="29">
        <f t="shared" si="6"/>
        <v>2.7829104153204249</v>
      </c>
      <c r="CU18" s="29">
        <f t="shared" si="6"/>
        <v>3</v>
      </c>
      <c r="CV18" s="29">
        <f t="shared" si="6"/>
        <v>2.9990892895899983</v>
      </c>
      <c r="CW18" s="29">
        <f t="shared" si="6"/>
        <v>3</v>
      </c>
      <c r="CX18" s="29">
        <f t="shared" si="6"/>
        <v>3</v>
      </c>
      <c r="CY18" s="29">
        <f t="shared" si="6"/>
        <v>2.9177459007449538</v>
      </c>
      <c r="CZ18" s="29">
        <f t="shared" si="6"/>
        <v>3</v>
      </c>
      <c r="DA18" s="29">
        <f t="shared" si="6"/>
        <v>3</v>
      </c>
    </row>
    <row r="19" spans="1:105" ht="13.2" x14ac:dyDescent="0.25">
      <c r="A19" s="7"/>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row>
    <row r="20" spans="1:105" ht="13.2" x14ac:dyDescent="0.25">
      <c r="A20" s="31" t="s">
        <v>8</v>
      </c>
      <c r="B20" s="30">
        <v>6.1164038366080069</v>
      </c>
      <c r="C20" s="30">
        <v>5.9720582491831244</v>
      </c>
      <c r="D20" s="30">
        <v>6</v>
      </c>
      <c r="E20" s="30">
        <v>6.0001722046310118</v>
      </c>
      <c r="F20" s="30">
        <v>6.0000542843729257</v>
      </c>
      <c r="G20" s="30">
        <v>5.9999593806035678</v>
      </c>
      <c r="H20" s="30">
        <v>6.0000122121179107</v>
      </c>
      <c r="I20" s="30">
        <v>5.9999847169514329</v>
      </c>
      <c r="J20" s="30">
        <v>6.0000014708708624</v>
      </c>
      <c r="K20" s="30">
        <v>6.0000007288430872</v>
      </c>
      <c r="L20" s="30">
        <v>5.9999586858016469</v>
      </c>
      <c r="M20" s="30">
        <v>5.9999908223800595</v>
      </c>
      <c r="N20" s="30">
        <v>6.0000349723220383</v>
      </c>
      <c r="O20" s="30">
        <v>6.0000159002847147</v>
      </c>
      <c r="P20" s="30">
        <v>5.9999867414828998</v>
      </c>
      <c r="Q20" s="30">
        <v>6.0000280134879489</v>
      </c>
      <c r="R20" s="30">
        <v>5.9999192684626959</v>
      </c>
      <c r="S20" s="30">
        <v>5.9999254012871699</v>
      </c>
      <c r="T20" s="30">
        <v>6.0000801832664079</v>
      </c>
      <c r="U20" s="30">
        <v>5.9999691311936711</v>
      </c>
      <c r="V20" s="30">
        <v>5.9999080428681433</v>
      </c>
      <c r="W20" s="30">
        <v>5.999990569783912</v>
      </c>
      <c r="X20" s="30">
        <v>5.9999794427637001</v>
      </c>
      <c r="Y20" s="30">
        <v>5.9999445174927057</v>
      </c>
      <c r="Z20" s="30">
        <v>6.0000461680337311</v>
      </c>
      <c r="AA20" s="30">
        <v>5.999988445616327</v>
      </c>
      <c r="AB20" s="30">
        <v>5.9999650012736065</v>
      </c>
      <c r="AC20" s="30">
        <v>6.0000608072829653</v>
      </c>
      <c r="AD20" s="30">
        <v>5.9999109405926756</v>
      </c>
      <c r="AE20" s="30">
        <v>6.0000689156993481</v>
      </c>
      <c r="AF20" s="30">
        <v>5.9999782302645022</v>
      </c>
      <c r="AG20" s="30">
        <v>6.0028114601280258</v>
      </c>
      <c r="AH20" s="30">
        <v>5.9999825334292414</v>
      </c>
      <c r="AI20" s="30">
        <v>5.9944146986886766</v>
      </c>
      <c r="AJ20" s="30">
        <v>5.9407119880184807</v>
      </c>
      <c r="AK20" s="30">
        <v>6.0053305717520029</v>
      </c>
      <c r="AL20" s="30">
        <v>5.8011603090601067</v>
      </c>
      <c r="AM20" s="30">
        <v>5.8957645504043432</v>
      </c>
      <c r="AN20" s="30">
        <v>5.8291963768428188</v>
      </c>
      <c r="AO20" s="30">
        <v>5.774278578369139</v>
      </c>
      <c r="AP20" s="30">
        <v>5.7777577398370266</v>
      </c>
      <c r="AQ20" s="30">
        <v>5.9822159100403169</v>
      </c>
      <c r="AR20" s="30">
        <v>5.9354527487453161</v>
      </c>
      <c r="AS20" s="30">
        <v>5.9021085900107932</v>
      </c>
      <c r="AT20" s="30">
        <v>5.9925519873966193</v>
      </c>
      <c r="AU20" s="30">
        <v>5.8179934473532029</v>
      </c>
      <c r="AV20" s="30">
        <v>5.9725606391034711</v>
      </c>
      <c r="AW20" s="30">
        <v>5.8263685255440354</v>
      </c>
      <c r="AX20" s="30">
        <v>5.7903756876916228</v>
      </c>
      <c r="AY20" s="30">
        <v>5.8111969433965065</v>
      </c>
      <c r="AZ20" s="30">
        <v>5.9767812808661986</v>
      </c>
      <c r="BA20" s="30">
        <v>5.9132744207648837</v>
      </c>
      <c r="BB20" s="30">
        <v>5.8202812082404334</v>
      </c>
      <c r="BC20" s="30">
        <v>5.9771772079550978</v>
      </c>
      <c r="BD20" s="30">
        <v>5.8797749213703812</v>
      </c>
      <c r="BE20" s="30">
        <v>5.8729919572521601</v>
      </c>
      <c r="BF20" s="30">
        <v>5.8828094928572092</v>
      </c>
      <c r="BG20" s="30">
        <v>5.918887205584646</v>
      </c>
      <c r="BH20" s="30">
        <v>5.9415283198819662</v>
      </c>
      <c r="BI20" s="30">
        <v>5.9594074106249959</v>
      </c>
      <c r="BJ20" s="30">
        <v>5.8615225792047454</v>
      </c>
      <c r="BK20" s="30">
        <v>5.8433666474247419</v>
      </c>
      <c r="BL20" s="30">
        <v>5.9999715065513559</v>
      </c>
      <c r="BM20" s="30">
        <v>5.9999741387030019</v>
      </c>
      <c r="BN20" s="30">
        <v>5.9998844178521802</v>
      </c>
      <c r="BO20" s="30">
        <v>6.0000767052973565</v>
      </c>
      <c r="BP20" s="30">
        <v>5.9999066647081643</v>
      </c>
      <c r="BQ20" s="30">
        <v>6.0000171663857653</v>
      </c>
      <c r="BR20" s="30">
        <v>6.0000398770831032</v>
      </c>
      <c r="BS20" s="30">
        <v>5.9999953947267981</v>
      </c>
      <c r="BT20" s="30">
        <v>5.9999436379838906</v>
      </c>
      <c r="BU20" s="30">
        <v>6.0000823241354375</v>
      </c>
      <c r="BV20" s="30">
        <v>6.0000259549618944</v>
      </c>
      <c r="BW20" s="30">
        <v>6.0006509833726014</v>
      </c>
      <c r="BX20" s="30">
        <v>5.9999946329457021</v>
      </c>
      <c r="BY20" s="30">
        <v>6.0000834909576799</v>
      </c>
      <c r="BZ20" s="30">
        <v>5.9999518637206277</v>
      </c>
      <c r="CA20" s="30">
        <v>6.0000514239236447</v>
      </c>
      <c r="CB20" s="30">
        <v>3.0000192825252201</v>
      </c>
      <c r="CC20" s="30">
        <v>3.0000293287048376</v>
      </c>
      <c r="CD20" s="30">
        <v>2.9999941958043967</v>
      </c>
      <c r="CE20" s="30">
        <v>2.9999935328987748</v>
      </c>
      <c r="CF20" s="30">
        <v>6.000019711977659</v>
      </c>
      <c r="CG20" s="30">
        <v>5.9998847075409563</v>
      </c>
      <c r="CH20" s="30">
        <v>5.9999512114420002</v>
      </c>
      <c r="CI20" s="30">
        <v>6.0000169464703532</v>
      </c>
      <c r="CJ20" s="30">
        <v>6.0000818319322899</v>
      </c>
      <c r="CK20" s="30">
        <v>6.0000245649495998</v>
      </c>
      <c r="CL20" s="30">
        <v>5.9999381050726894</v>
      </c>
      <c r="CM20" s="30">
        <v>6.0000306012425346</v>
      </c>
      <c r="CN20" s="30">
        <v>6.0000074133397829</v>
      </c>
      <c r="CO20" s="30">
        <v>5.9999508271945228</v>
      </c>
      <c r="CP20" s="30">
        <v>6.0000100313569185</v>
      </c>
      <c r="CQ20" s="30">
        <v>5.9999924493664052</v>
      </c>
      <c r="CR20" s="30">
        <v>5.745386016155928</v>
      </c>
      <c r="CS20" s="30">
        <v>5.884296065346077</v>
      </c>
      <c r="CT20" s="30">
        <v>5.9424085309267847</v>
      </c>
      <c r="CU20" s="30">
        <v>5.8339243931621345</v>
      </c>
      <c r="CV20" s="30">
        <v>6.0149864737458554</v>
      </c>
      <c r="CW20" s="30">
        <v>5.9262910334028795</v>
      </c>
      <c r="CX20" s="30">
        <v>5.9780272260615011</v>
      </c>
      <c r="CY20" s="30">
        <v>5.9193679488177047</v>
      </c>
      <c r="CZ20" s="30">
        <v>6.0576212414573618</v>
      </c>
      <c r="DA20" s="30">
        <v>5.9685137130620971</v>
      </c>
    </row>
    <row r="21" spans="1:105" ht="13.2" x14ac:dyDescent="0.25">
      <c r="A21" s="32" t="s">
        <v>57</v>
      </c>
      <c r="B21" s="29">
        <f>IF(B16&gt;3,B16-3,0)</f>
        <v>0</v>
      </c>
      <c r="C21" s="29">
        <f t="shared" ref="C21:BN21" si="7">IF(C16&gt;3,C16-3,0)</f>
        <v>0</v>
      </c>
      <c r="D21" s="29">
        <f t="shared" si="7"/>
        <v>0</v>
      </c>
      <c r="E21" s="29">
        <f t="shared" si="7"/>
        <v>0</v>
      </c>
      <c r="F21" s="29">
        <f t="shared" si="7"/>
        <v>0</v>
      </c>
      <c r="G21" s="29">
        <f t="shared" si="7"/>
        <v>7.0920197646984207E-5</v>
      </c>
      <c r="H21" s="29">
        <f t="shared" si="7"/>
        <v>0</v>
      </c>
      <c r="I21" s="29">
        <f t="shared" si="7"/>
        <v>0</v>
      </c>
      <c r="J21" s="29">
        <f t="shared" si="7"/>
        <v>0</v>
      </c>
      <c r="K21" s="29">
        <f t="shared" si="7"/>
        <v>0</v>
      </c>
      <c r="L21" s="29">
        <f t="shared" si="7"/>
        <v>4.4430072938528298E-5</v>
      </c>
      <c r="M21" s="29">
        <f t="shared" si="7"/>
        <v>5.6864358332742171E-5</v>
      </c>
      <c r="N21" s="29">
        <f t="shared" si="7"/>
        <v>0</v>
      </c>
      <c r="O21" s="29">
        <f t="shared" si="7"/>
        <v>1.0972684012200418E-4</v>
      </c>
      <c r="P21" s="29">
        <f t="shared" si="7"/>
        <v>1.6424216652044521E-5</v>
      </c>
      <c r="Q21" s="29">
        <f t="shared" si="7"/>
        <v>3.5981884096702998E-5</v>
      </c>
      <c r="R21" s="29">
        <f t="shared" si="7"/>
        <v>0</v>
      </c>
      <c r="S21" s="29">
        <f t="shared" si="7"/>
        <v>1.1305372293124449E-4</v>
      </c>
      <c r="T21" s="29">
        <f t="shared" si="7"/>
        <v>0</v>
      </c>
      <c r="U21" s="29">
        <f t="shared" si="7"/>
        <v>1.2388550224340378E-5</v>
      </c>
      <c r="V21" s="29">
        <f t="shared" si="7"/>
        <v>1.5204352572073532E-5</v>
      </c>
      <c r="W21" s="29">
        <f t="shared" si="7"/>
        <v>0</v>
      </c>
      <c r="X21" s="29">
        <f t="shared" si="7"/>
        <v>2.0466069932112418E-5</v>
      </c>
      <c r="Y21" s="29">
        <f t="shared" si="7"/>
        <v>0</v>
      </c>
      <c r="Z21" s="29">
        <f t="shared" si="7"/>
        <v>2.1362665371338352E-5</v>
      </c>
      <c r="AA21" s="29">
        <f t="shared" si="7"/>
        <v>0</v>
      </c>
      <c r="AB21" s="29">
        <f t="shared" si="7"/>
        <v>4.4676294880474643E-5</v>
      </c>
      <c r="AC21" s="29">
        <f t="shared" si="7"/>
        <v>9.121163340219951E-5</v>
      </c>
      <c r="AD21" s="29">
        <f t="shared" si="7"/>
        <v>9.3603368635175599E-5</v>
      </c>
      <c r="AE21" s="29">
        <f t="shared" si="7"/>
        <v>0</v>
      </c>
      <c r="AF21" s="29">
        <f t="shared" si="7"/>
        <v>2.31693806048483E-4</v>
      </c>
      <c r="AG21" s="29">
        <f t="shared" si="7"/>
        <v>0</v>
      </c>
      <c r="AH21" s="29">
        <f t="shared" si="7"/>
        <v>0</v>
      </c>
      <c r="AI21" s="29">
        <f t="shared" si="7"/>
        <v>0</v>
      </c>
      <c r="AJ21" s="29">
        <f t="shared" si="7"/>
        <v>5.8948614636673113E-2</v>
      </c>
      <c r="AK21" s="29">
        <f t="shared" si="7"/>
        <v>0</v>
      </c>
      <c r="AL21" s="29">
        <f t="shared" si="7"/>
        <v>8.9314634872516674E-2</v>
      </c>
      <c r="AM21" s="29">
        <f t="shared" si="7"/>
        <v>0.10364865306501869</v>
      </c>
      <c r="AN21" s="29">
        <f t="shared" si="7"/>
        <v>9.9238697135435761E-2</v>
      </c>
      <c r="AO21" s="29">
        <f t="shared" si="7"/>
        <v>0.12278339472823196</v>
      </c>
      <c r="AP21" s="29">
        <f t="shared" si="7"/>
        <v>0.17297349643584559</v>
      </c>
      <c r="AQ21" s="29">
        <f t="shared" si="7"/>
        <v>7.8025297004913341E-4</v>
      </c>
      <c r="AR21" s="29">
        <f t="shared" si="7"/>
        <v>6.6094036978903148E-4</v>
      </c>
      <c r="AS21" s="29">
        <f t="shared" si="7"/>
        <v>7.4207359004269779E-2</v>
      </c>
      <c r="AT21" s="29">
        <f t="shared" si="7"/>
        <v>1.8617776459883828E-4</v>
      </c>
      <c r="AU21" s="29">
        <f t="shared" si="7"/>
        <v>0.18058062225546578</v>
      </c>
      <c r="AV21" s="29">
        <f t="shared" si="7"/>
        <v>2.4908493764725925E-3</v>
      </c>
      <c r="AW21" s="29">
        <f t="shared" si="7"/>
        <v>0.11664735088656597</v>
      </c>
      <c r="AX21" s="29">
        <f t="shared" si="7"/>
        <v>3.2165839235205329E-2</v>
      </c>
      <c r="AY21" s="29">
        <f t="shared" si="7"/>
        <v>0.10482439784715192</v>
      </c>
      <c r="AZ21" s="29">
        <f t="shared" si="7"/>
        <v>0</v>
      </c>
      <c r="BA21" s="29">
        <f t="shared" si="7"/>
        <v>5.5604340919002126E-2</v>
      </c>
      <c r="BB21" s="29">
        <f t="shared" si="7"/>
        <v>0</v>
      </c>
      <c r="BC21" s="29">
        <f t="shared" si="7"/>
        <v>2.1298260899187849E-2</v>
      </c>
      <c r="BD21" s="29">
        <f t="shared" si="7"/>
        <v>2.2224542934997871E-2</v>
      </c>
      <c r="BE21" s="29">
        <f t="shared" si="7"/>
        <v>1.6712845292979228E-2</v>
      </c>
      <c r="BF21" s="29">
        <f t="shared" si="7"/>
        <v>0</v>
      </c>
      <c r="BG21" s="29">
        <f t="shared" si="7"/>
        <v>0</v>
      </c>
      <c r="BH21" s="29">
        <f t="shared" si="7"/>
        <v>0</v>
      </c>
      <c r="BI21" s="29">
        <f t="shared" si="7"/>
        <v>7.0150471278168869E-2</v>
      </c>
      <c r="BJ21" s="29">
        <f t="shared" si="7"/>
        <v>5.3581367896320842E-2</v>
      </c>
      <c r="BK21" s="29">
        <f t="shared" si="7"/>
        <v>5.4927647970039128E-2</v>
      </c>
      <c r="BL21" s="29">
        <f t="shared" si="7"/>
        <v>2.0284942998216593E-5</v>
      </c>
      <c r="BM21" s="29">
        <f t="shared" si="7"/>
        <v>8.26022265805193E-5</v>
      </c>
      <c r="BN21" s="29">
        <f t="shared" si="7"/>
        <v>6.5273548516486812E-5</v>
      </c>
      <c r="BO21" s="29">
        <f t="shared" ref="BO21:DA21" si="8">IF(BO16&gt;3,BO16-3,0)</f>
        <v>7.7075896616207729E-6</v>
      </c>
      <c r="BP21" s="29">
        <f t="shared" si="8"/>
        <v>0</v>
      </c>
      <c r="BQ21" s="29">
        <f t="shared" si="8"/>
        <v>9.6453182028444218E-5</v>
      </c>
      <c r="BR21" s="29">
        <f t="shared" si="8"/>
        <v>0</v>
      </c>
      <c r="BS21" s="29">
        <f t="shared" si="8"/>
        <v>1.3762889751856022E-5</v>
      </c>
      <c r="BT21" s="29">
        <f t="shared" si="8"/>
        <v>5.2773782507120615E-5</v>
      </c>
      <c r="BU21" s="29">
        <f t="shared" si="8"/>
        <v>7.6006690150176581E-5</v>
      </c>
      <c r="BV21" s="29">
        <f t="shared" si="8"/>
        <v>0</v>
      </c>
      <c r="BW21" s="29">
        <f t="shared" si="8"/>
        <v>2.7121653473338725E-4</v>
      </c>
      <c r="BX21" s="29">
        <f t="shared" si="8"/>
        <v>1.0193308952466396E-5</v>
      </c>
      <c r="BY21" s="29">
        <f t="shared" si="8"/>
        <v>0</v>
      </c>
      <c r="BZ21" s="29">
        <f t="shared" si="8"/>
        <v>0</v>
      </c>
      <c r="CA21" s="29">
        <f t="shared" si="8"/>
        <v>0</v>
      </c>
      <c r="CB21" s="29">
        <f t="shared" si="8"/>
        <v>6.6619044387650206E-5</v>
      </c>
      <c r="CC21" s="29">
        <f t="shared" si="8"/>
        <v>3.0000418495234698</v>
      </c>
      <c r="CD21" s="29">
        <f t="shared" si="8"/>
        <v>0</v>
      </c>
      <c r="CE21" s="29">
        <f t="shared" si="8"/>
        <v>2.9999236070109339</v>
      </c>
      <c r="CF21" s="29">
        <f t="shared" si="8"/>
        <v>0</v>
      </c>
      <c r="CG21" s="29">
        <f t="shared" si="8"/>
        <v>1.1218577621940895E-4</v>
      </c>
      <c r="CH21" s="29">
        <f t="shared" si="8"/>
        <v>8.8658964170207355E-8</v>
      </c>
      <c r="CI21" s="29">
        <f t="shared" si="8"/>
        <v>2.7017522342021039E-5</v>
      </c>
      <c r="CJ21" s="29">
        <f t="shared" si="8"/>
        <v>0</v>
      </c>
      <c r="CK21" s="29">
        <f t="shared" si="8"/>
        <v>0</v>
      </c>
      <c r="CL21" s="29">
        <f t="shared" si="8"/>
        <v>0</v>
      </c>
      <c r="CM21" s="29">
        <f t="shared" si="8"/>
        <v>0</v>
      </c>
      <c r="CN21" s="29">
        <f t="shared" si="8"/>
        <v>0</v>
      </c>
      <c r="CO21" s="29">
        <f t="shared" si="8"/>
        <v>0</v>
      </c>
      <c r="CP21" s="29">
        <f t="shared" si="8"/>
        <v>1.2043770367364814E-4</v>
      </c>
      <c r="CQ21" s="29">
        <f t="shared" si="8"/>
        <v>8.1300409570328469E-5</v>
      </c>
      <c r="CR21" s="29">
        <f t="shared" si="8"/>
        <v>0</v>
      </c>
      <c r="CS21" s="29">
        <f t="shared" si="8"/>
        <v>0</v>
      </c>
      <c r="CT21" s="29">
        <f t="shared" si="8"/>
        <v>0</v>
      </c>
      <c r="CU21" s="29">
        <f t="shared" si="8"/>
        <v>0</v>
      </c>
      <c r="CV21" s="29">
        <f t="shared" si="8"/>
        <v>0</v>
      </c>
      <c r="CW21" s="29">
        <f t="shared" si="8"/>
        <v>0</v>
      </c>
      <c r="CX21" s="29">
        <f t="shared" si="8"/>
        <v>5.1386826547600961E-2</v>
      </c>
      <c r="CY21" s="29">
        <f t="shared" si="8"/>
        <v>0</v>
      </c>
      <c r="CZ21" s="29">
        <f t="shared" si="8"/>
        <v>0</v>
      </c>
      <c r="DA21" s="29">
        <f t="shared" si="8"/>
        <v>6.8080827908985064E-3</v>
      </c>
    </row>
    <row r="22" spans="1:105" ht="13.2" x14ac:dyDescent="0.25">
      <c r="A22" s="32" t="s">
        <v>58</v>
      </c>
      <c r="B22" s="29">
        <f t="shared" ref="B22:J22" si="9">IF(B21="",IF(B20&gt;6,0,6-B20),IF((B20+B21)&gt;6,0,IF((6-B21-B20&gt;B25),B25,6-B21-B20)))</f>
        <v>0</v>
      </c>
      <c r="C22" s="29">
        <f t="shared" si="9"/>
        <v>2.7941750816875555E-2</v>
      </c>
      <c r="D22" s="29">
        <f t="shared" si="9"/>
        <v>0</v>
      </c>
      <c r="E22" s="29">
        <f t="shared" si="9"/>
        <v>0</v>
      </c>
      <c r="F22" s="29">
        <f t="shared" si="9"/>
        <v>0</v>
      </c>
      <c r="G22" s="29">
        <f t="shared" si="9"/>
        <v>0</v>
      </c>
      <c r="H22" s="29">
        <f t="shared" si="9"/>
        <v>0</v>
      </c>
      <c r="I22" s="29">
        <f t="shared" si="9"/>
        <v>1.5283048567127366E-5</v>
      </c>
      <c r="J22" s="29">
        <f t="shared" si="9"/>
        <v>0</v>
      </c>
      <c r="K22" s="29">
        <f>IF(K21="",IF(K20&gt;6,0,6-K20),IF((K20+K21)&gt;6,0,IF((6-K21-K20&gt;K25),K25,6-K21-K20)))</f>
        <v>0</v>
      </c>
      <c r="L22" s="29">
        <f t="shared" ref="L22:AH22" si="10">IF(L21="",IF(L20&gt;6,0,6-L20),IF((L20+L21)&gt;6,0,IF((6-L21-L20&gt;L25),L25,6-L21-L20)))</f>
        <v>0</v>
      </c>
      <c r="M22" s="29">
        <f t="shared" si="10"/>
        <v>0</v>
      </c>
      <c r="N22" s="29">
        <f t="shared" si="10"/>
        <v>0</v>
      </c>
      <c r="O22" s="29">
        <f t="shared" si="10"/>
        <v>0</v>
      </c>
      <c r="P22" s="29">
        <f t="shared" si="10"/>
        <v>0</v>
      </c>
      <c r="Q22" s="29">
        <f t="shared" si="10"/>
        <v>0</v>
      </c>
      <c r="R22" s="29">
        <f t="shared" si="10"/>
        <v>8.0731537304146173E-5</v>
      </c>
      <c r="S22" s="29">
        <f t="shared" si="10"/>
        <v>0</v>
      </c>
      <c r="T22" s="29">
        <f t="shared" si="10"/>
        <v>0</v>
      </c>
      <c r="U22" s="29">
        <f t="shared" si="10"/>
        <v>0</v>
      </c>
      <c r="V22" s="29">
        <f t="shared" si="10"/>
        <v>7.6752779285094164E-5</v>
      </c>
      <c r="W22" s="29">
        <f t="shared" si="10"/>
        <v>9.4302160880133101E-6</v>
      </c>
      <c r="X22" s="29">
        <f t="shared" si="10"/>
        <v>9.1166367788275693E-8</v>
      </c>
      <c r="Y22" s="29">
        <f t="shared" si="10"/>
        <v>5.5482507294257744E-5</v>
      </c>
      <c r="Z22" s="29">
        <f t="shared" si="10"/>
        <v>0</v>
      </c>
      <c r="AA22" s="29">
        <f t="shared" si="10"/>
        <v>0</v>
      </c>
      <c r="AB22" s="29">
        <f t="shared" si="10"/>
        <v>0</v>
      </c>
      <c r="AC22" s="29">
        <f t="shared" si="10"/>
        <v>0</v>
      </c>
      <c r="AD22" s="29">
        <f t="shared" si="10"/>
        <v>0</v>
      </c>
      <c r="AE22" s="29">
        <f t="shared" si="10"/>
        <v>0</v>
      </c>
      <c r="AF22" s="29">
        <f t="shared" si="10"/>
        <v>0</v>
      </c>
      <c r="AG22" s="29">
        <f t="shared" si="10"/>
        <v>0</v>
      </c>
      <c r="AH22" s="29">
        <f t="shared" si="10"/>
        <v>1.7466570758628563E-5</v>
      </c>
      <c r="AI22" s="29">
        <f t="shared" ref="AI22:AU22" si="11">IF(AI21="",IF(AI20&gt;6,0,6-AI20),IF((AI20+AI21)&gt;6,0,IF((6-AI21-AI20&gt;AI25),AI25,6-AI21-AI20)))</f>
        <v>5.5853013113233985E-3</v>
      </c>
      <c r="AJ22" s="29">
        <f t="shared" si="11"/>
        <v>3.3939734484622619E-4</v>
      </c>
      <c r="AK22" s="29">
        <f t="shared" si="11"/>
        <v>0</v>
      </c>
      <c r="AL22" s="29">
        <f t="shared" si="11"/>
        <v>0.10952505606737617</v>
      </c>
      <c r="AM22" s="29">
        <f t="shared" si="11"/>
        <v>5.8679653063808956E-4</v>
      </c>
      <c r="AN22" s="29">
        <f t="shared" si="11"/>
        <v>7.1564926021745912E-2</v>
      </c>
      <c r="AO22" s="29">
        <f t="shared" si="11"/>
        <v>0.10293802690262854</v>
      </c>
      <c r="AP22" s="29">
        <f t="shared" si="11"/>
        <v>4.9268763727127407E-2</v>
      </c>
      <c r="AQ22" s="29">
        <f t="shared" si="11"/>
        <v>1.7003836989633925E-2</v>
      </c>
      <c r="AR22" s="29">
        <f t="shared" si="11"/>
        <v>6.3886310884894826E-2</v>
      </c>
      <c r="AS22" s="29">
        <f t="shared" si="11"/>
        <v>2.3684050984937421E-2</v>
      </c>
      <c r="AT22" s="29">
        <f t="shared" si="11"/>
        <v>7.2618348387818443E-3</v>
      </c>
      <c r="AU22" s="29">
        <f t="shared" si="11"/>
        <v>1.4259303913313204E-3</v>
      </c>
      <c r="AV22" s="29">
        <f>IF(AV21="",IF(AV20&gt;6,0,6-AV20),IF((AV20+AV21)&gt;6,0,IF((6-AV21-AV20&gt;AV25),AV25,6-AV21-AV20)))</f>
        <v>2.4948511520055838E-2</v>
      </c>
      <c r="AW22" s="29">
        <f t="shared" ref="AW22:BK22" si="12">IF(AW21="",IF(AW20&gt;6,0,6-AW20),IF((AW20+AW21)&gt;6,0,IF((6-AW21-AW20&gt;AW25),AW25,6-AW21-AW20)))</f>
        <v>5.6984123569398193E-2</v>
      </c>
      <c r="AX22" s="29">
        <f t="shared" si="12"/>
        <v>0.17745847307317231</v>
      </c>
      <c r="AY22" s="29">
        <f t="shared" si="12"/>
        <v>8.3978658756342028E-2</v>
      </c>
      <c r="AZ22" s="29">
        <f t="shared" si="12"/>
        <v>2.3218719133801358E-2</v>
      </c>
      <c r="BA22" s="29">
        <f t="shared" si="12"/>
        <v>3.112123831611413E-2</v>
      </c>
      <c r="BB22" s="29">
        <f t="shared" si="12"/>
        <v>0.17971879175956662</v>
      </c>
      <c r="BC22" s="29">
        <f t="shared" si="12"/>
        <v>1.5245311457139366E-3</v>
      </c>
      <c r="BD22" s="29">
        <f t="shared" si="12"/>
        <v>9.8000535694620972E-2</v>
      </c>
      <c r="BE22" s="29">
        <f t="shared" si="12"/>
        <v>0.11029519745486116</v>
      </c>
      <c r="BF22" s="29">
        <f t="shared" si="12"/>
        <v>0.11719050714279078</v>
      </c>
      <c r="BG22" s="29">
        <f t="shared" si="12"/>
        <v>8.1112794415354017E-2</v>
      </c>
      <c r="BH22" s="29">
        <f t="shared" si="12"/>
        <v>5.8471680118033831E-2</v>
      </c>
      <c r="BI22" s="29">
        <f t="shared" si="12"/>
        <v>0</v>
      </c>
      <c r="BJ22" s="29">
        <f t="shared" si="12"/>
        <v>8.489605289893376E-2</v>
      </c>
      <c r="BK22" s="29">
        <f t="shared" si="12"/>
        <v>0.10170570460521855</v>
      </c>
      <c r="BL22" s="29">
        <f t="shared" ref="BL22:BR22" si="13">IF(BL21="",IF(BL20&gt;6,0,6-BL20),IF((BL20+BL21)&gt;6,0,IF((6-BL21-BL20&gt;BL25),BL25,6-BL21-BL20)))</f>
        <v>8.2085056458680583E-6</v>
      </c>
      <c r="BM22" s="29">
        <f t="shared" si="13"/>
        <v>0</v>
      </c>
      <c r="BN22" s="29">
        <f t="shared" si="13"/>
        <v>5.0308599303328094E-5</v>
      </c>
      <c r="BO22" s="29">
        <f t="shared" si="13"/>
        <v>0</v>
      </c>
      <c r="BP22" s="29">
        <f t="shared" si="13"/>
        <v>9.3335291835749956E-5</v>
      </c>
      <c r="BQ22" s="29">
        <f t="shared" si="13"/>
        <v>0</v>
      </c>
      <c r="BR22" s="29">
        <f t="shared" si="13"/>
        <v>0</v>
      </c>
      <c r="BS22" s="29">
        <f t="shared" ref="BS22:CO22" si="14">IF(BS21="",IF(BS20&gt;6,0,6-BS20),IF((BS20+BS21)&gt;6,0,IF((6-BS21-BS20&gt;BS25),BS25,6-BS21-BS20)))</f>
        <v>0</v>
      </c>
      <c r="BT22" s="29">
        <f t="shared" si="14"/>
        <v>3.5882336026915596E-6</v>
      </c>
      <c r="BU22" s="29">
        <f t="shared" si="14"/>
        <v>0</v>
      </c>
      <c r="BV22" s="29">
        <f t="shared" si="14"/>
        <v>0</v>
      </c>
      <c r="BW22" s="29">
        <f t="shared" si="14"/>
        <v>0</v>
      </c>
      <c r="BX22" s="29">
        <f t="shared" si="14"/>
        <v>0</v>
      </c>
      <c r="BY22" s="29">
        <f t="shared" si="14"/>
        <v>0</v>
      </c>
      <c r="BZ22" s="29">
        <f t="shared" si="14"/>
        <v>4.8136279372279489E-5</v>
      </c>
      <c r="CA22" s="29">
        <f t="shared" si="14"/>
        <v>0</v>
      </c>
      <c r="CB22" s="29">
        <f t="shared" si="14"/>
        <v>2.9999140984303923</v>
      </c>
      <c r="CC22" s="29">
        <f t="shared" si="14"/>
        <v>0</v>
      </c>
      <c r="CD22" s="29">
        <f t="shared" si="14"/>
        <v>3.0000058041956033</v>
      </c>
      <c r="CE22" s="29">
        <f t="shared" si="14"/>
        <v>8.2860090291347888E-5</v>
      </c>
      <c r="CF22" s="29">
        <f t="shared" si="14"/>
        <v>0</v>
      </c>
      <c r="CG22" s="29">
        <f t="shared" si="14"/>
        <v>3.1066828247716671E-6</v>
      </c>
      <c r="CH22" s="29">
        <f t="shared" si="14"/>
        <v>4.869989903522054E-5</v>
      </c>
      <c r="CI22" s="29">
        <f t="shared" si="14"/>
        <v>0</v>
      </c>
      <c r="CJ22" s="29">
        <f t="shared" si="14"/>
        <v>0</v>
      </c>
      <c r="CK22" s="29">
        <f t="shared" si="14"/>
        <v>0</v>
      </c>
      <c r="CL22" s="29">
        <f t="shared" si="14"/>
        <v>6.1894927310568448E-5</v>
      </c>
      <c r="CM22" s="29">
        <f t="shared" si="14"/>
        <v>0</v>
      </c>
      <c r="CN22" s="29">
        <f t="shared" si="14"/>
        <v>0</v>
      </c>
      <c r="CO22" s="29">
        <f t="shared" si="14"/>
        <v>4.9172805477226689E-5</v>
      </c>
      <c r="CP22" s="29">
        <f t="shared" ref="CP22:DA22" si="15">IF(CP21="",IF(CP20&gt;6,0,6-CP20),IF((CP20+CP21)&gt;6,0,IF((6-CP21-CP20&gt;CP25),CP25,6-CP21-CP20)))</f>
        <v>0</v>
      </c>
      <c r="CQ22" s="29">
        <f t="shared" si="15"/>
        <v>0</v>
      </c>
      <c r="CR22" s="29">
        <f t="shared" si="15"/>
        <v>0.25461398384407197</v>
      </c>
      <c r="CS22" s="29">
        <f t="shared" si="15"/>
        <v>0.11570393465392304</v>
      </c>
      <c r="CT22" s="29">
        <f t="shared" si="15"/>
        <v>5.7591469073215329E-2</v>
      </c>
      <c r="CU22" s="29">
        <f t="shared" si="15"/>
        <v>0.16607560683786549</v>
      </c>
      <c r="CV22" s="29">
        <f t="shared" si="15"/>
        <v>0</v>
      </c>
      <c r="CW22" s="29">
        <f t="shared" si="15"/>
        <v>7.3708966597120451E-2</v>
      </c>
      <c r="CX22" s="29">
        <f t="shared" si="15"/>
        <v>0</v>
      </c>
      <c r="CY22" s="29">
        <f t="shared" si="15"/>
        <v>8.0632051182295328E-2</v>
      </c>
      <c r="CZ22" s="29">
        <f t="shared" si="15"/>
        <v>0</v>
      </c>
      <c r="DA22" s="29">
        <f t="shared" si="15"/>
        <v>2.4678204147003946E-2</v>
      </c>
    </row>
    <row r="23" spans="1:105" ht="13.2" x14ac:dyDescent="0.25">
      <c r="A23" s="32" t="s">
        <v>42</v>
      </c>
      <c r="B23" s="29">
        <f>SUM(B20:B22)</f>
        <v>6.1164038366080069</v>
      </c>
      <c r="C23" s="29">
        <f t="shared" ref="C23:AH23" si="16">SUM(C20:C22)</f>
        <v>6</v>
      </c>
      <c r="D23" s="29">
        <f t="shared" si="16"/>
        <v>6</v>
      </c>
      <c r="E23" s="29">
        <f t="shared" si="16"/>
        <v>6.0001722046310118</v>
      </c>
      <c r="F23" s="29">
        <f t="shared" si="16"/>
        <v>6.0000542843729257</v>
      </c>
      <c r="G23" s="29">
        <f t="shared" si="16"/>
        <v>6.0000303008012148</v>
      </c>
      <c r="H23" s="29">
        <f t="shared" si="16"/>
        <v>6.0000122121179107</v>
      </c>
      <c r="I23" s="29">
        <f t="shared" si="16"/>
        <v>6</v>
      </c>
      <c r="J23" s="29">
        <f t="shared" si="16"/>
        <v>6.0000014708708624</v>
      </c>
      <c r="K23" s="29">
        <f t="shared" si="16"/>
        <v>6.0000007288430872</v>
      </c>
      <c r="L23" s="29">
        <f t="shared" si="16"/>
        <v>6.0000031158745859</v>
      </c>
      <c r="M23" s="29">
        <f t="shared" si="16"/>
        <v>6.0000476867383927</v>
      </c>
      <c r="N23" s="29">
        <f t="shared" si="16"/>
        <v>6.0000349723220383</v>
      </c>
      <c r="O23" s="29">
        <f t="shared" si="16"/>
        <v>6.0001256271248362</v>
      </c>
      <c r="P23" s="29">
        <f t="shared" si="16"/>
        <v>6.0000031656995514</v>
      </c>
      <c r="Q23" s="29">
        <f t="shared" si="16"/>
        <v>6.0000639953720452</v>
      </c>
      <c r="R23" s="29">
        <f t="shared" si="16"/>
        <v>6</v>
      </c>
      <c r="S23" s="29">
        <f t="shared" si="16"/>
        <v>6.0000384550101007</v>
      </c>
      <c r="T23" s="29">
        <f t="shared" si="16"/>
        <v>6.0000801832664079</v>
      </c>
      <c r="U23" s="29">
        <f t="shared" si="16"/>
        <v>5.9999815197438959</v>
      </c>
      <c r="V23" s="29">
        <f t="shared" si="16"/>
        <v>6.0000000000000009</v>
      </c>
      <c r="W23" s="29">
        <f t="shared" si="16"/>
        <v>6</v>
      </c>
      <c r="X23" s="29">
        <f t="shared" si="16"/>
        <v>6</v>
      </c>
      <c r="Y23" s="29">
        <f t="shared" si="16"/>
        <v>6</v>
      </c>
      <c r="Z23" s="29">
        <f t="shared" si="16"/>
        <v>6.000067530699102</v>
      </c>
      <c r="AA23" s="29">
        <f t="shared" si="16"/>
        <v>5.999988445616327</v>
      </c>
      <c r="AB23" s="29">
        <f t="shared" si="16"/>
        <v>6.000009677568487</v>
      </c>
      <c r="AC23" s="29">
        <f t="shared" si="16"/>
        <v>6.0001520189163671</v>
      </c>
      <c r="AD23" s="29">
        <f t="shared" si="16"/>
        <v>6.0000045439613103</v>
      </c>
      <c r="AE23" s="29">
        <f t="shared" si="16"/>
        <v>6.0000689156993481</v>
      </c>
      <c r="AF23" s="29">
        <f t="shared" si="16"/>
        <v>6.0002099240705506</v>
      </c>
      <c r="AG23" s="29">
        <f t="shared" si="16"/>
        <v>6.0028114601280258</v>
      </c>
      <c r="AH23" s="29">
        <f t="shared" si="16"/>
        <v>6</v>
      </c>
      <c r="AI23" s="29">
        <f t="shared" ref="AI23:AU23" si="17">SUM(AI20:AI22)</f>
        <v>6</v>
      </c>
      <c r="AJ23" s="29">
        <f t="shared" si="17"/>
        <v>6</v>
      </c>
      <c r="AK23" s="29">
        <f t="shared" si="17"/>
        <v>6.0053305717520029</v>
      </c>
      <c r="AL23" s="29">
        <f t="shared" si="17"/>
        <v>6</v>
      </c>
      <c r="AM23" s="29">
        <f t="shared" si="17"/>
        <v>6</v>
      </c>
      <c r="AN23" s="29">
        <f t="shared" si="17"/>
        <v>6.0000000000000009</v>
      </c>
      <c r="AO23" s="29">
        <f t="shared" si="17"/>
        <v>5.9999999999999991</v>
      </c>
      <c r="AP23" s="29">
        <f t="shared" si="17"/>
        <v>6</v>
      </c>
      <c r="AQ23" s="29">
        <f t="shared" si="17"/>
        <v>6</v>
      </c>
      <c r="AR23" s="29">
        <f t="shared" si="17"/>
        <v>6</v>
      </c>
      <c r="AS23" s="29">
        <f t="shared" si="17"/>
        <v>6.0000000000000009</v>
      </c>
      <c r="AT23" s="29">
        <f t="shared" si="17"/>
        <v>6</v>
      </c>
      <c r="AU23" s="29">
        <f t="shared" si="17"/>
        <v>6</v>
      </c>
      <c r="AV23" s="29">
        <f>SUM(AV20:AV22)</f>
        <v>5.9999999999999991</v>
      </c>
      <c r="AW23" s="29">
        <f t="shared" ref="AW23:BK23" si="18">SUM(AW20:AW22)</f>
        <v>6</v>
      </c>
      <c r="AX23" s="29">
        <f t="shared" si="18"/>
        <v>6.0000000000000009</v>
      </c>
      <c r="AY23" s="29">
        <f t="shared" si="18"/>
        <v>6</v>
      </c>
      <c r="AZ23" s="29">
        <f t="shared" si="18"/>
        <v>6</v>
      </c>
      <c r="BA23" s="29">
        <f t="shared" si="18"/>
        <v>6</v>
      </c>
      <c r="BB23" s="29">
        <f t="shared" si="18"/>
        <v>6</v>
      </c>
      <c r="BC23" s="29">
        <f t="shared" si="18"/>
        <v>6</v>
      </c>
      <c r="BD23" s="29">
        <f t="shared" si="18"/>
        <v>6</v>
      </c>
      <c r="BE23" s="29">
        <f t="shared" si="18"/>
        <v>6.0000000000000009</v>
      </c>
      <c r="BF23" s="29">
        <f t="shared" si="18"/>
        <v>6</v>
      </c>
      <c r="BG23" s="29">
        <f t="shared" si="18"/>
        <v>6</v>
      </c>
      <c r="BH23" s="29">
        <f t="shared" si="18"/>
        <v>6</v>
      </c>
      <c r="BI23" s="29">
        <f t="shared" si="18"/>
        <v>6.0295578819031643</v>
      </c>
      <c r="BJ23" s="29">
        <f t="shared" si="18"/>
        <v>6</v>
      </c>
      <c r="BK23" s="29">
        <f t="shared" si="18"/>
        <v>5.9999999999999991</v>
      </c>
      <c r="BL23" s="29">
        <f t="shared" ref="BL23:BR23" si="19">SUM(BL20:BL22)</f>
        <v>6</v>
      </c>
      <c r="BM23" s="29">
        <f t="shared" si="19"/>
        <v>6.0000567409295824</v>
      </c>
      <c r="BN23" s="29">
        <f t="shared" si="19"/>
        <v>6</v>
      </c>
      <c r="BO23" s="29">
        <f t="shared" si="19"/>
        <v>6.0000844128870181</v>
      </c>
      <c r="BP23" s="29">
        <f t="shared" si="19"/>
        <v>6</v>
      </c>
      <c r="BQ23" s="29">
        <f t="shared" si="19"/>
        <v>6.0001136195677933</v>
      </c>
      <c r="BR23" s="29">
        <f t="shared" si="19"/>
        <v>6.0000398770831032</v>
      </c>
      <c r="BS23" s="29">
        <f t="shared" ref="BS23:CO23" si="20">SUM(BS20:BS22)</f>
        <v>6.0000091576165495</v>
      </c>
      <c r="BT23" s="29">
        <f t="shared" si="20"/>
        <v>6.0000000000000009</v>
      </c>
      <c r="BU23" s="29">
        <f t="shared" si="20"/>
        <v>6.0001583308255881</v>
      </c>
      <c r="BV23" s="29">
        <f t="shared" si="20"/>
        <v>6.0000259549618944</v>
      </c>
      <c r="BW23" s="29">
        <f t="shared" si="20"/>
        <v>6.0009221999073343</v>
      </c>
      <c r="BX23" s="29">
        <f t="shared" si="20"/>
        <v>6.0000048262546546</v>
      </c>
      <c r="BY23" s="29">
        <f t="shared" si="20"/>
        <v>6.0000834909576799</v>
      </c>
      <c r="BZ23" s="29">
        <f t="shared" si="20"/>
        <v>6</v>
      </c>
      <c r="CA23" s="29">
        <f t="shared" si="20"/>
        <v>6.0000514239236447</v>
      </c>
      <c r="CB23" s="29">
        <f t="shared" si="20"/>
        <v>6</v>
      </c>
      <c r="CC23" s="29">
        <f t="shared" si="20"/>
        <v>6.0000711782283069</v>
      </c>
      <c r="CD23" s="29">
        <f t="shared" si="20"/>
        <v>6</v>
      </c>
      <c r="CE23" s="29">
        <f t="shared" si="20"/>
        <v>6</v>
      </c>
      <c r="CF23" s="29">
        <f t="shared" si="20"/>
        <v>6.000019711977659</v>
      </c>
      <c r="CG23" s="29">
        <f t="shared" si="20"/>
        <v>6.0000000000000009</v>
      </c>
      <c r="CH23" s="29">
        <f t="shared" si="20"/>
        <v>5.9999999999999991</v>
      </c>
      <c r="CI23" s="29">
        <f t="shared" si="20"/>
        <v>6.0000439639926952</v>
      </c>
      <c r="CJ23" s="29">
        <f t="shared" si="20"/>
        <v>6.0000818319322899</v>
      </c>
      <c r="CK23" s="29">
        <f t="shared" si="20"/>
        <v>6.0000245649495998</v>
      </c>
      <c r="CL23" s="29">
        <f t="shared" si="20"/>
        <v>6</v>
      </c>
      <c r="CM23" s="29">
        <f t="shared" si="20"/>
        <v>6.0000306012425346</v>
      </c>
      <c r="CN23" s="29">
        <f t="shared" si="20"/>
        <v>6.0000074133397829</v>
      </c>
      <c r="CO23" s="29">
        <f t="shared" si="20"/>
        <v>6</v>
      </c>
      <c r="CP23" s="29">
        <f t="shared" ref="CP23:DA23" si="21">SUM(CP20:CP22)</f>
        <v>6.0001304690605917</v>
      </c>
      <c r="CQ23" s="29">
        <f t="shared" si="21"/>
        <v>6.0000737497759751</v>
      </c>
      <c r="CR23" s="29">
        <f t="shared" si="21"/>
        <v>6</v>
      </c>
      <c r="CS23" s="29">
        <f t="shared" si="21"/>
        <v>6</v>
      </c>
      <c r="CT23" s="29">
        <f t="shared" si="21"/>
        <v>6</v>
      </c>
      <c r="CU23" s="29">
        <f t="shared" si="21"/>
        <v>6</v>
      </c>
      <c r="CV23" s="29">
        <f t="shared" si="21"/>
        <v>6.0149864737458554</v>
      </c>
      <c r="CW23" s="29">
        <f t="shared" si="21"/>
        <v>6</v>
      </c>
      <c r="CX23" s="29">
        <f t="shared" si="21"/>
        <v>6.029414052609102</v>
      </c>
      <c r="CY23" s="29">
        <f t="shared" si="21"/>
        <v>6</v>
      </c>
      <c r="CZ23" s="29">
        <f t="shared" si="21"/>
        <v>6.0576212414573618</v>
      </c>
      <c r="DA23" s="29">
        <f t="shared" si="21"/>
        <v>5.9999999999999991</v>
      </c>
    </row>
    <row r="24" spans="1:105" ht="13.2" x14ac:dyDescent="0.25">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row>
    <row r="25" spans="1:105" ht="13.2" x14ac:dyDescent="0.25">
      <c r="A25" s="31" t="s">
        <v>7</v>
      </c>
      <c r="B25" s="30">
        <v>5.8364821597171632</v>
      </c>
      <c r="C25" s="30">
        <v>6.0517710807713465</v>
      </c>
      <c r="D25" s="30">
        <v>6</v>
      </c>
      <c r="E25" s="30">
        <v>7.000201657492231</v>
      </c>
      <c r="F25" s="30">
        <v>5.9999149445106674</v>
      </c>
      <c r="G25" s="30">
        <v>0</v>
      </c>
      <c r="H25" s="30">
        <v>7.5001067096041121</v>
      </c>
      <c r="I25" s="30">
        <v>9.0000419672491407</v>
      </c>
      <c r="J25" s="30">
        <v>6.0000927316148314</v>
      </c>
      <c r="K25" s="30">
        <v>0</v>
      </c>
      <c r="L25" s="30">
        <v>5.0000213948644738</v>
      </c>
      <c r="M25" s="30">
        <v>4.9999648243879937</v>
      </c>
      <c r="N25" s="30">
        <v>7.0000415531145608</v>
      </c>
      <c r="O25" s="30">
        <v>8.0000854971822637</v>
      </c>
      <c r="P25" s="30">
        <v>6.9999021622577153</v>
      </c>
      <c r="Q25" s="30">
        <v>7.0000371240078136</v>
      </c>
      <c r="R25" s="30">
        <v>5.9999791337348753</v>
      </c>
      <c r="S25" s="30">
        <v>7.49999281714073</v>
      </c>
      <c r="T25" s="30">
        <v>5.999974822726319</v>
      </c>
      <c r="U25" s="30">
        <v>0</v>
      </c>
      <c r="V25" s="30">
        <v>6.000030936804138</v>
      </c>
      <c r="W25" s="30">
        <v>9.0000508883613097</v>
      </c>
      <c r="X25" s="30">
        <v>8.0000572363306102</v>
      </c>
      <c r="Y25" s="30">
        <v>6.9999608183963673</v>
      </c>
      <c r="Z25" s="30">
        <v>7.0000082807734705</v>
      </c>
      <c r="AA25" s="30">
        <v>0</v>
      </c>
      <c r="AB25" s="30">
        <v>6.9999262532750022</v>
      </c>
      <c r="AC25" s="30">
        <v>4.9999656213139829</v>
      </c>
      <c r="AD25" s="30">
        <v>5.0000126660629194</v>
      </c>
      <c r="AE25" s="30">
        <v>3.4999419607556366</v>
      </c>
      <c r="AF25" s="30">
        <v>6.3999310959639812</v>
      </c>
      <c r="AG25" s="30">
        <v>6.403024036655431</v>
      </c>
      <c r="AH25" s="30">
        <v>6.400115498653391</v>
      </c>
      <c r="AI25" s="30">
        <v>5.9896341955738919</v>
      </c>
      <c r="AJ25" s="30">
        <v>0.31887347381894166</v>
      </c>
      <c r="AK25" s="30">
        <v>3.5161482466128624</v>
      </c>
      <c r="AL25" s="30">
        <v>6.2344060422884899</v>
      </c>
      <c r="AM25" s="30">
        <v>6.386063108348961</v>
      </c>
      <c r="AN25" s="30">
        <v>6.4068264211700958</v>
      </c>
      <c r="AO25" s="30">
        <v>4.8026012113660697</v>
      </c>
      <c r="AP25" s="30">
        <v>5.4672021339098871</v>
      </c>
      <c r="AQ25" s="30">
        <v>5.4703953146259821</v>
      </c>
      <c r="AR25" s="30">
        <v>5.2936191018110375</v>
      </c>
      <c r="AS25" s="30">
        <v>6.1099438188135844</v>
      </c>
      <c r="AT25" s="30">
        <v>5.4620144286717895</v>
      </c>
      <c r="AU25" s="30">
        <v>7.5275808443396288</v>
      </c>
      <c r="AV25" s="30">
        <v>7.1922743807266309</v>
      </c>
      <c r="AW25" s="30">
        <v>7.6225330371694069</v>
      </c>
      <c r="AX25" s="30">
        <v>7.8028756537098873</v>
      </c>
      <c r="AY25" s="30">
        <v>7.356791600851655</v>
      </c>
      <c r="AZ25" s="30">
        <v>6.8217025116737737</v>
      </c>
      <c r="BA25" s="30">
        <v>6.7579640506186847</v>
      </c>
      <c r="BB25" s="30">
        <v>6.8535952372011328</v>
      </c>
      <c r="BC25" s="30">
        <v>6.942461114430146</v>
      </c>
      <c r="BD25" s="30">
        <v>6.5946764730179117</v>
      </c>
      <c r="BE25" s="30">
        <v>6.8665999622651954</v>
      </c>
      <c r="BF25" s="30">
        <v>6.6312631101540269</v>
      </c>
      <c r="BG25" s="30">
        <v>6.8219644900233938</v>
      </c>
      <c r="BH25" s="30">
        <v>6.5449106728247877</v>
      </c>
      <c r="BI25" s="30">
        <v>6.3064910773089506</v>
      </c>
      <c r="BJ25" s="30">
        <v>6.4739342032045499</v>
      </c>
      <c r="BK25" s="30">
        <v>6.6103576904481427</v>
      </c>
      <c r="BL25" s="30">
        <v>6.2500096406281633</v>
      </c>
      <c r="BM25" s="30">
        <v>6.4998888008195985</v>
      </c>
      <c r="BN25" s="30">
        <v>2.3332526695769258</v>
      </c>
      <c r="BO25" s="30">
        <v>7.6665782453999931</v>
      </c>
      <c r="BP25" s="30">
        <v>6.6666408508716009</v>
      </c>
      <c r="BQ25" s="30">
        <v>6.3333417297915213</v>
      </c>
      <c r="BR25" s="30">
        <v>4.9999056073548802</v>
      </c>
      <c r="BS25" s="30">
        <v>5.9000298093434447</v>
      </c>
      <c r="BT25" s="30">
        <v>7.4500409130659149</v>
      </c>
      <c r="BU25" s="30">
        <v>6.6750354989139211</v>
      </c>
      <c r="BV25" s="30">
        <v>6.8749131652165048</v>
      </c>
      <c r="BW25" s="30">
        <v>0</v>
      </c>
      <c r="BX25" s="30">
        <v>5.9999978597586816</v>
      </c>
      <c r="BY25" s="30">
        <v>6.000068432873813</v>
      </c>
      <c r="BZ25" s="30">
        <v>3.9999867131265625</v>
      </c>
      <c r="CA25" s="30">
        <v>0</v>
      </c>
      <c r="CB25" s="30">
        <v>11.999842920720766</v>
      </c>
      <c r="CC25" s="30">
        <v>8.9999046638971745</v>
      </c>
      <c r="CD25" s="30">
        <v>12.000000341376049</v>
      </c>
      <c r="CE25" s="30">
        <v>9.0000585019198969</v>
      </c>
      <c r="CF25" s="30">
        <v>6.0000519111368957</v>
      </c>
      <c r="CG25" s="30">
        <v>5.99997113502618</v>
      </c>
      <c r="CH25" s="30">
        <v>7.5001057093114731</v>
      </c>
      <c r="CI25" s="30">
        <v>8.0001178943283726</v>
      </c>
      <c r="CJ25" s="30">
        <v>8.0000845085867809</v>
      </c>
      <c r="CK25" s="30">
        <v>8.5000533402876908</v>
      </c>
      <c r="CL25" s="30">
        <v>7.0000957875676049</v>
      </c>
      <c r="CM25" s="30">
        <v>7.0000718355818021</v>
      </c>
      <c r="CN25" s="30">
        <v>8.0000798299348954</v>
      </c>
      <c r="CO25" s="30">
        <v>6.000096387135077</v>
      </c>
      <c r="CP25" s="30">
        <v>5.9999596358442213</v>
      </c>
      <c r="CQ25" s="30">
        <v>6.7499531292439023</v>
      </c>
      <c r="CR25" s="30">
        <v>0.64300250822503291</v>
      </c>
      <c r="CS25" s="30">
        <v>6.3444787244001724</v>
      </c>
      <c r="CT25" s="30">
        <v>8.105190386249836</v>
      </c>
      <c r="CU25" s="30">
        <v>4.8230938450582954</v>
      </c>
      <c r="CV25" s="30">
        <v>7.1266960620691284</v>
      </c>
      <c r="CW25" s="30">
        <v>7.3313181666713954</v>
      </c>
      <c r="CX25" s="30">
        <v>8.8747670873573394</v>
      </c>
      <c r="CY25" s="30">
        <v>8.1665935681870074</v>
      </c>
      <c r="CZ25" s="30">
        <v>6.1072624041573214</v>
      </c>
      <c r="DA25" s="30">
        <v>6.5160198770882447</v>
      </c>
    </row>
    <row r="26" spans="1:105" ht="13.2" x14ac:dyDescent="0.25">
      <c r="A26" s="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row>
    <row r="27" spans="1:105" ht="13.2" x14ac:dyDescent="0.25">
      <c r="A27" s="33" t="s">
        <v>9</v>
      </c>
      <c r="B27" s="29">
        <f t="shared" ref="B27:AH27" si="22">IF((B25-B22)&gt;6,6,B25-B22)</f>
        <v>5.8364821597171632</v>
      </c>
      <c r="C27" s="29">
        <f t="shared" si="22"/>
        <v>6</v>
      </c>
      <c r="D27" s="29">
        <f t="shared" si="22"/>
        <v>6</v>
      </c>
      <c r="E27" s="29">
        <f t="shared" si="22"/>
        <v>6</v>
      </c>
      <c r="F27" s="29">
        <f t="shared" si="22"/>
        <v>5.9999149445106674</v>
      </c>
      <c r="G27" s="29">
        <f t="shared" si="22"/>
        <v>0</v>
      </c>
      <c r="H27" s="29">
        <f t="shared" si="22"/>
        <v>6</v>
      </c>
      <c r="I27" s="29">
        <f t="shared" si="22"/>
        <v>6</v>
      </c>
      <c r="J27" s="29">
        <f t="shared" si="22"/>
        <v>6</v>
      </c>
      <c r="K27" s="29">
        <f t="shared" si="22"/>
        <v>0</v>
      </c>
      <c r="L27" s="29">
        <f t="shared" si="22"/>
        <v>5.0000213948644738</v>
      </c>
      <c r="M27" s="29">
        <f t="shared" si="22"/>
        <v>4.9999648243879937</v>
      </c>
      <c r="N27" s="29">
        <f t="shared" si="22"/>
        <v>6</v>
      </c>
      <c r="O27" s="29">
        <f t="shared" si="22"/>
        <v>6</v>
      </c>
      <c r="P27" s="29">
        <f t="shared" si="22"/>
        <v>6</v>
      </c>
      <c r="Q27" s="29">
        <f t="shared" si="22"/>
        <v>6</v>
      </c>
      <c r="R27" s="29">
        <f t="shared" si="22"/>
        <v>5.9998984021975712</v>
      </c>
      <c r="S27" s="29">
        <f t="shared" si="22"/>
        <v>6</v>
      </c>
      <c r="T27" s="29">
        <f t="shared" si="22"/>
        <v>5.999974822726319</v>
      </c>
      <c r="U27" s="29">
        <f t="shared" si="22"/>
        <v>0</v>
      </c>
      <c r="V27" s="29">
        <f t="shared" si="22"/>
        <v>5.9999541840248529</v>
      </c>
      <c r="W27" s="29">
        <f t="shared" si="22"/>
        <v>6</v>
      </c>
      <c r="X27" s="29">
        <f t="shared" si="22"/>
        <v>6</v>
      </c>
      <c r="Y27" s="29">
        <f t="shared" si="22"/>
        <v>6</v>
      </c>
      <c r="Z27" s="29">
        <f t="shared" si="22"/>
        <v>6</v>
      </c>
      <c r="AA27" s="29">
        <f t="shared" si="22"/>
        <v>0</v>
      </c>
      <c r="AB27" s="29">
        <f t="shared" si="22"/>
        <v>6</v>
      </c>
      <c r="AC27" s="29">
        <f t="shared" si="22"/>
        <v>4.9999656213139829</v>
      </c>
      <c r="AD27" s="29">
        <f t="shared" si="22"/>
        <v>5.0000126660629194</v>
      </c>
      <c r="AE27" s="29">
        <f t="shared" si="22"/>
        <v>3.4999419607556366</v>
      </c>
      <c r="AF27" s="29">
        <f t="shared" si="22"/>
        <v>6</v>
      </c>
      <c r="AG27" s="29">
        <f t="shared" si="22"/>
        <v>6</v>
      </c>
      <c r="AH27" s="29">
        <f t="shared" si="22"/>
        <v>6</v>
      </c>
      <c r="AI27" s="29">
        <f t="shared" ref="AI27:AU27" si="23">IF((AI25-AI22)&gt;6,6,AI25-AI22)</f>
        <v>5.9840488942625685</v>
      </c>
      <c r="AJ27" s="29">
        <f t="shared" si="23"/>
        <v>0.31853407647409543</v>
      </c>
      <c r="AK27" s="29">
        <f t="shared" si="23"/>
        <v>3.5161482466128624</v>
      </c>
      <c r="AL27" s="29">
        <f t="shared" si="23"/>
        <v>6</v>
      </c>
      <c r="AM27" s="29">
        <f t="shared" si="23"/>
        <v>6</v>
      </c>
      <c r="AN27" s="29">
        <f t="shared" si="23"/>
        <v>6</v>
      </c>
      <c r="AO27" s="29">
        <f t="shared" si="23"/>
        <v>4.6996631844634411</v>
      </c>
      <c r="AP27" s="29">
        <f t="shared" si="23"/>
        <v>5.4179333701827597</v>
      </c>
      <c r="AQ27" s="29">
        <f t="shared" si="23"/>
        <v>5.4533914776363481</v>
      </c>
      <c r="AR27" s="29">
        <f t="shared" si="23"/>
        <v>5.2297327909261426</v>
      </c>
      <c r="AS27" s="29">
        <f t="shared" si="23"/>
        <v>6</v>
      </c>
      <c r="AT27" s="29">
        <f t="shared" si="23"/>
        <v>5.4547525938330077</v>
      </c>
      <c r="AU27" s="29">
        <f t="shared" si="23"/>
        <v>6</v>
      </c>
      <c r="AV27" s="29">
        <f>IF((AV25-AV22)&gt;6,6,AV25-AV22)</f>
        <v>6</v>
      </c>
      <c r="AW27" s="29">
        <f t="shared" ref="AW27:BK27" si="24">IF((AW25-AW22)&gt;6,6,AW25-AW22)</f>
        <v>6</v>
      </c>
      <c r="AX27" s="29">
        <f t="shared" si="24"/>
        <v>6</v>
      </c>
      <c r="AY27" s="29">
        <f t="shared" si="24"/>
        <v>6</v>
      </c>
      <c r="AZ27" s="29">
        <f t="shared" si="24"/>
        <v>6</v>
      </c>
      <c r="BA27" s="29">
        <f t="shared" si="24"/>
        <v>6</v>
      </c>
      <c r="BB27" s="29">
        <f t="shared" si="24"/>
        <v>6</v>
      </c>
      <c r="BC27" s="29">
        <f t="shared" si="24"/>
        <v>6</v>
      </c>
      <c r="BD27" s="29">
        <f t="shared" si="24"/>
        <v>6</v>
      </c>
      <c r="BE27" s="29">
        <f t="shared" si="24"/>
        <v>6</v>
      </c>
      <c r="BF27" s="29">
        <f t="shared" si="24"/>
        <v>6</v>
      </c>
      <c r="BG27" s="29">
        <f t="shared" si="24"/>
        <v>6</v>
      </c>
      <c r="BH27" s="29">
        <f t="shared" si="24"/>
        <v>6</v>
      </c>
      <c r="BI27" s="29">
        <f t="shared" si="24"/>
        <v>6</v>
      </c>
      <c r="BJ27" s="29">
        <f t="shared" si="24"/>
        <v>6</v>
      </c>
      <c r="BK27" s="29">
        <f t="shared" si="24"/>
        <v>6</v>
      </c>
      <c r="BL27" s="29">
        <f t="shared" ref="BL27:BR27" si="25">IF((BL25-BL22)&gt;6,6,BL25-BL22)</f>
        <v>6</v>
      </c>
      <c r="BM27" s="29">
        <f t="shared" si="25"/>
        <v>6</v>
      </c>
      <c r="BN27" s="29">
        <f t="shared" si="25"/>
        <v>2.3332023609776225</v>
      </c>
      <c r="BO27" s="29">
        <f t="shared" si="25"/>
        <v>6</v>
      </c>
      <c r="BP27" s="29">
        <f t="shared" si="25"/>
        <v>6</v>
      </c>
      <c r="BQ27" s="29">
        <f t="shared" si="25"/>
        <v>6</v>
      </c>
      <c r="BR27" s="29">
        <f t="shared" si="25"/>
        <v>4.9999056073548802</v>
      </c>
      <c r="BS27" s="29">
        <f t="shared" ref="BS27:CE27" si="26">IF((BS25-BS22)&gt;6,6,BS25-BS22)</f>
        <v>5.9000298093434447</v>
      </c>
      <c r="BT27" s="29">
        <f t="shared" si="26"/>
        <v>6</v>
      </c>
      <c r="BU27" s="29">
        <f t="shared" si="26"/>
        <v>6</v>
      </c>
      <c r="BV27" s="29">
        <f t="shared" si="26"/>
        <v>6</v>
      </c>
      <c r="BW27" s="29">
        <f t="shared" si="26"/>
        <v>0</v>
      </c>
      <c r="BX27" s="29">
        <f t="shared" si="26"/>
        <v>5.9999978597586816</v>
      </c>
      <c r="BY27" s="29">
        <f t="shared" si="26"/>
        <v>6</v>
      </c>
      <c r="BZ27" s="29">
        <f t="shared" si="26"/>
        <v>3.9999385768471902</v>
      </c>
      <c r="CA27" s="29">
        <f t="shared" si="26"/>
        <v>0</v>
      </c>
      <c r="CB27" s="29">
        <f t="shared" si="26"/>
        <v>6</v>
      </c>
      <c r="CC27" s="29">
        <f t="shared" si="26"/>
        <v>6</v>
      </c>
      <c r="CD27" s="29">
        <f t="shared" si="26"/>
        <v>6</v>
      </c>
      <c r="CE27" s="29">
        <f t="shared" si="26"/>
        <v>6</v>
      </c>
      <c r="CF27" s="29">
        <f t="shared" ref="CF27:CK27" si="27">IF((CF25-CF22)&gt;6,6,CF25-CF22)</f>
        <v>6</v>
      </c>
      <c r="CG27" s="29">
        <f t="shared" si="27"/>
        <v>5.9999680283433552</v>
      </c>
      <c r="CH27" s="29">
        <f t="shared" si="27"/>
        <v>6</v>
      </c>
      <c r="CI27" s="29">
        <f t="shared" si="27"/>
        <v>6</v>
      </c>
      <c r="CJ27" s="29">
        <f t="shared" si="27"/>
        <v>6</v>
      </c>
      <c r="CK27" s="29">
        <f t="shared" si="27"/>
        <v>6</v>
      </c>
      <c r="CL27" s="29">
        <f t="shared" ref="CL27:DA27" si="28">IF((CL25-CL22)&gt;6,6,CL25-CL22)</f>
        <v>6</v>
      </c>
      <c r="CM27" s="29">
        <f t="shared" si="28"/>
        <v>6</v>
      </c>
      <c r="CN27" s="29">
        <f t="shared" si="28"/>
        <v>6</v>
      </c>
      <c r="CO27" s="29">
        <f t="shared" si="28"/>
        <v>6</v>
      </c>
      <c r="CP27" s="29">
        <f t="shared" si="28"/>
        <v>5.9999596358442213</v>
      </c>
      <c r="CQ27" s="29">
        <f t="shared" si="28"/>
        <v>6</v>
      </c>
      <c r="CR27" s="29">
        <f t="shared" si="28"/>
        <v>0.38838852438096094</v>
      </c>
      <c r="CS27" s="29">
        <f t="shared" si="28"/>
        <v>6</v>
      </c>
      <c r="CT27" s="29">
        <f t="shared" si="28"/>
        <v>6</v>
      </c>
      <c r="CU27" s="29">
        <f t="shared" si="28"/>
        <v>4.6570182382204299</v>
      </c>
      <c r="CV27" s="29">
        <f t="shared" si="28"/>
        <v>6</v>
      </c>
      <c r="CW27" s="29">
        <f t="shared" si="28"/>
        <v>6</v>
      </c>
      <c r="CX27" s="29">
        <f t="shared" si="28"/>
        <v>6</v>
      </c>
      <c r="CY27" s="29">
        <f t="shared" si="28"/>
        <v>6</v>
      </c>
      <c r="CZ27" s="29">
        <f t="shared" si="28"/>
        <v>6</v>
      </c>
      <c r="DA27" s="29">
        <f t="shared" si="28"/>
        <v>6</v>
      </c>
    </row>
    <row r="28" spans="1:105" ht="13.2" x14ac:dyDescent="0.25">
      <c r="A28" s="34" t="s">
        <v>52</v>
      </c>
      <c r="B28" s="30">
        <v>0</v>
      </c>
      <c r="C28" s="30">
        <v>0</v>
      </c>
      <c r="D28" s="30">
        <v>0</v>
      </c>
      <c r="E28" s="30">
        <v>0</v>
      </c>
      <c r="F28" s="30">
        <v>0</v>
      </c>
      <c r="G28" s="30">
        <v>6</v>
      </c>
      <c r="H28" s="30">
        <v>0</v>
      </c>
      <c r="I28" s="30">
        <v>0</v>
      </c>
      <c r="J28" s="30">
        <v>0</v>
      </c>
      <c r="K28" s="30">
        <v>0</v>
      </c>
      <c r="L28" s="30">
        <v>0</v>
      </c>
      <c r="M28" s="30">
        <v>0</v>
      </c>
      <c r="N28" s="30">
        <v>0</v>
      </c>
      <c r="O28" s="30">
        <v>0</v>
      </c>
      <c r="P28" s="30">
        <v>0</v>
      </c>
      <c r="Q28" s="30">
        <v>0</v>
      </c>
      <c r="R28" s="30">
        <v>0</v>
      </c>
      <c r="S28" s="30">
        <v>0</v>
      </c>
      <c r="T28" s="30">
        <v>0</v>
      </c>
      <c r="U28" s="30">
        <v>5.9999578700532448</v>
      </c>
      <c r="V28" s="30">
        <v>0</v>
      </c>
      <c r="W28" s="30">
        <v>0</v>
      </c>
      <c r="X28" s="30">
        <v>0</v>
      </c>
      <c r="Y28" s="30">
        <v>0</v>
      </c>
      <c r="Z28" s="30">
        <v>0</v>
      </c>
      <c r="AA28" s="30">
        <v>6</v>
      </c>
      <c r="AB28" s="30">
        <v>0</v>
      </c>
      <c r="AC28" s="30">
        <v>0</v>
      </c>
      <c r="AD28" s="30">
        <v>0</v>
      </c>
      <c r="AE28" s="30">
        <v>0</v>
      </c>
      <c r="AF28" s="30">
        <v>0</v>
      </c>
      <c r="AG28" s="30">
        <v>0</v>
      </c>
      <c r="AH28" s="30">
        <v>0</v>
      </c>
      <c r="AI28" s="30">
        <v>6.3718570724682561E-3</v>
      </c>
      <c r="AJ28" s="30">
        <v>0</v>
      </c>
      <c r="AK28" s="30">
        <v>0</v>
      </c>
      <c r="AL28" s="30">
        <v>0</v>
      </c>
      <c r="AM28" s="30">
        <v>0</v>
      </c>
      <c r="AN28" s="30">
        <v>0</v>
      </c>
      <c r="AO28" s="30">
        <v>0</v>
      </c>
      <c r="AP28" s="30">
        <v>0</v>
      </c>
      <c r="AQ28" s="30">
        <v>0</v>
      </c>
      <c r="AR28" s="30">
        <v>0</v>
      </c>
      <c r="AS28" s="30">
        <v>0</v>
      </c>
      <c r="AT28" s="30">
        <v>0</v>
      </c>
      <c r="AU28" s="30">
        <v>0</v>
      </c>
      <c r="AV28" s="30">
        <v>0</v>
      </c>
      <c r="AW28" s="30">
        <v>0</v>
      </c>
      <c r="AX28" s="30">
        <v>0</v>
      </c>
      <c r="AY28" s="30">
        <v>0</v>
      </c>
      <c r="AZ28" s="30">
        <v>0</v>
      </c>
      <c r="BA28" s="30">
        <v>0</v>
      </c>
      <c r="BB28" s="30">
        <v>0</v>
      </c>
      <c r="BC28" s="30">
        <v>0</v>
      </c>
      <c r="BD28" s="30">
        <v>0</v>
      </c>
      <c r="BE28" s="30">
        <v>0</v>
      </c>
      <c r="BF28" s="30">
        <v>0</v>
      </c>
      <c r="BG28" s="30">
        <v>0</v>
      </c>
      <c r="BH28" s="30">
        <v>0</v>
      </c>
      <c r="BI28" s="30">
        <v>0</v>
      </c>
      <c r="BJ28" s="30">
        <v>0</v>
      </c>
      <c r="BK28" s="30">
        <v>0</v>
      </c>
      <c r="BL28" s="30">
        <v>0</v>
      </c>
      <c r="BM28" s="30">
        <v>0</v>
      </c>
      <c r="BN28" s="30">
        <v>0</v>
      </c>
      <c r="BO28" s="30">
        <v>0</v>
      </c>
      <c r="BP28" s="30">
        <v>0</v>
      </c>
      <c r="BQ28" s="30">
        <v>0</v>
      </c>
      <c r="BR28" s="30">
        <v>0</v>
      </c>
      <c r="BS28" s="30">
        <v>0</v>
      </c>
      <c r="BT28" s="30">
        <v>0</v>
      </c>
      <c r="BU28" s="30">
        <v>0</v>
      </c>
      <c r="BV28" s="30">
        <v>0</v>
      </c>
      <c r="BW28" s="30">
        <v>0</v>
      </c>
      <c r="BX28" s="30">
        <v>0</v>
      </c>
      <c r="BY28" s="30">
        <v>0</v>
      </c>
      <c r="BZ28" s="30">
        <v>2.0000614231528098</v>
      </c>
      <c r="CA28" s="30">
        <v>0</v>
      </c>
      <c r="CB28" s="30">
        <v>0</v>
      </c>
      <c r="CC28" s="30">
        <v>0</v>
      </c>
      <c r="CD28" s="30">
        <v>0</v>
      </c>
      <c r="CE28" s="30">
        <v>0</v>
      </c>
      <c r="CF28" s="30">
        <v>0</v>
      </c>
      <c r="CG28" s="30">
        <v>0</v>
      </c>
      <c r="CH28" s="30">
        <v>0</v>
      </c>
      <c r="CI28" s="30">
        <v>0</v>
      </c>
      <c r="CJ28" s="30">
        <v>0</v>
      </c>
      <c r="CK28" s="30">
        <v>0</v>
      </c>
      <c r="CL28" s="30">
        <v>0</v>
      </c>
      <c r="CM28" s="30">
        <v>0</v>
      </c>
      <c r="CN28" s="30">
        <v>0</v>
      </c>
      <c r="CO28" s="30">
        <v>0</v>
      </c>
      <c r="CP28" s="30">
        <v>0</v>
      </c>
      <c r="CQ28" s="30">
        <v>0</v>
      </c>
      <c r="CR28" s="30">
        <v>4.6680617311654684</v>
      </c>
      <c r="CS28" s="30">
        <v>0</v>
      </c>
      <c r="CT28" s="30">
        <v>0</v>
      </c>
      <c r="CU28" s="30">
        <v>0</v>
      </c>
      <c r="CV28" s="30">
        <v>0</v>
      </c>
      <c r="CW28" s="30">
        <v>0</v>
      </c>
      <c r="CX28" s="30">
        <v>0</v>
      </c>
      <c r="CY28" s="30">
        <v>0</v>
      </c>
      <c r="CZ28" s="30">
        <v>0</v>
      </c>
      <c r="DA28" s="30">
        <v>0</v>
      </c>
    </row>
    <row r="29" spans="1:105" ht="13.2" x14ac:dyDescent="0.25">
      <c r="A29" s="34" t="s">
        <v>51</v>
      </c>
      <c r="B29" s="30">
        <v>0</v>
      </c>
      <c r="C29" s="30">
        <v>0</v>
      </c>
      <c r="D29" s="30">
        <v>0</v>
      </c>
      <c r="E29" s="30">
        <v>0</v>
      </c>
      <c r="F29" s="30">
        <v>0</v>
      </c>
      <c r="G29" s="30">
        <v>0</v>
      </c>
      <c r="H29" s="30">
        <v>0</v>
      </c>
      <c r="I29" s="30">
        <v>0</v>
      </c>
      <c r="J29" s="30">
        <v>0</v>
      </c>
      <c r="K29" s="30">
        <v>0</v>
      </c>
      <c r="L29" s="30">
        <v>0</v>
      </c>
      <c r="M29" s="30">
        <v>0</v>
      </c>
      <c r="N29" s="30">
        <v>0</v>
      </c>
      <c r="O29" s="30">
        <v>0</v>
      </c>
      <c r="P29" s="30">
        <v>0</v>
      </c>
      <c r="Q29" s="30">
        <v>0</v>
      </c>
      <c r="R29" s="30">
        <v>0</v>
      </c>
      <c r="S29" s="30">
        <v>0</v>
      </c>
      <c r="T29" s="30">
        <v>0</v>
      </c>
      <c r="U29" s="30">
        <v>0</v>
      </c>
      <c r="V29" s="30">
        <v>0</v>
      </c>
      <c r="W29" s="30">
        <v>0</v>
      </c>
      <c r="X29" s="30">
        <v>0</v>
      </c>
      <c r="Y29" s="30">
        <v>0</v>
      </c>
      <c r="Z29" s="30">
        <v>0</v>
      </c>
      <c r="AA29" s="30">
        <v>0</v>
      </c>
      <c r="AB29" s="30">
        <v>0</v>
      </c>
      <c r="AC29" s="30">
        <v>0</v>
      </c>
      <c r="AD29" s="30">
        <v>0</v>
      </c>
      <c r="AE29" s="30">
        <v>0</v>
      </c>
      <c r="AF29" s="30">
        <v>0</v>
      </c>
      <c r="AG29" s="30">
        <v>0</v>
      </c>
      <c r="AH29" s="30">
        <v>0</v>
      </c>
      <c r="AI29" s="30">
        <v>0</v>
      </c>
      <c r="AJ29" s="30">
        <v>6.1978129628429109E-3</v>
      </c>
      <c r="AK29" s="30">
        <v>2.3537196663982757E-2</v>
      </c>
      <c r="AL29" s="30">
        <v>0</v>
      </c>
      <c r="AM29" s="30">
        <v>0</v>
      </c>
      <c r="AN29" s="30">
        <v>0</v>
      </c>
      <c r="AO29" s="30">
        <v>0</v>
      </c>
      <c r="AP29" s="30">
        <v>0</v>
      </c>
      <c r="AQ29" s="30">
        <v>0</v>
      </c>
      <c r="AR29" s="30">
        <v>0</v>
      </c>
      <c r="AS29" s="30">
        <v>0</v>
      </c>
      <c r="AT29" s="30">
        <v>0</v>
      </c>
      <c r="AU29" s="30">
        <v>0</v>
      </c>
      <c r="AV29" s="30">
        <v>0</v>
      </c>
      <c r="AW29" s="30">
        <v>0</v>
      </c>
      <c r="AX29" s="30">
        <v>0</v>
      </c>
      <c r="AY29" s="30">
        <v>0</v>
      </c>
      <c r="AZ29" s="30">
        <v>0</v>
      </c>
      <c r="BA29" s="30">
        <v>0</v>
      </c>
      <c r="BB29" s="30">
        <v>0</v>
      </c>
      <c r="BC29" s="30">
        <v>0</v>
      </c>
      <c r="BD29" s="30">
        <v>0</v>
      </c>
      <c r="BE29" s="30">
        <v>0</v>
      </c>
      <c r="BF29" s="30">
        <v>0</v>
      </c>
      <c r="BG29" s="30">
        <v>0</v>
      </c>
      <c r="BH29" s="30">
        <v>0</v>
      </c>
      <c r="BI29" s="30">
        <v>0</v>
      </c>
      <c r="BJ29" s="30">
        <v>0</v>
      </c>
      <c r="BK29" s="30">
        <v>0</v>
      </c>
      <c r="BL29" s="30">
        <v>0</v>
      </c>
      <c r="BM29" s="30">
        <v>0</v>
      </c>
      <c r="BN29" s="30">
        <v>0</v>
      </c>
      <c r="BO29" s="30">
        <v>0</v>
      </c>
      <c r="BP29" s="30">
        <v>0</v>
      </c>
      <c r="BQ29" s="30">
        <v>0</v>
      </c>
      <c r="BR29" s="30">
        <v>0</v>
      </c>
      <c r="BS29" s="30">
        <v>0</v>
      </c>
      <c r="BT29" s="30">
        <v>0</v>
      </c>
      <c r="BU29" s="30">
        <v>0</v>
      </c>
      <c r="BV29" s="30">
        <v>0</v>
      </c>
      <c r="BW29" s="30">
        <v>6</v>
      </c>
      <c r="BX29" s="30">
        <v>0</v>
      </c>
      <c r="BY29" s="30">
        <v>0</v>
      </c>
      <c r="BZ29" s="30">
        <v>0</v>
      </c>
      <c r="CA29" s="30">
        <v>0</v>
      </c>
      <c r="CB29" s="30">
        <v>0</v>
      </c>
      <c r="CC29" s="30">
        <v>0</v>
      </c>
      <c r="CD29" s="30">
        <v>0</v>
      </c>
      <c r="CE29" s="30">
        <v>0</v>
      </c>
      <c r="CF29" s="30">
        <v>0</v>
      </c>
      <c r="CG29" s="30">
        <v>0</v>
      </c>
      <c r="CH29" s="30">
        <v>0</v>
      </c>
      <c r="CI29" s="30">
        <v>0</v>
      </c>
      <c r="CJ29" s="30">
        <v>0</v>
      </c>
      <c r="CK29" s="30">
        <v>0</v>
      </c>
      <c r="CL29" s="30">
        <v>0</v>
      </c>
      <c r="CM29" s="30">
        <v>0</v>
      </c>
      <c r="CN29" s="30">
        <v>0</v>
      </c>
      <c r="CO29" s="30">
        <v>0</v>
      </c>
      <c r="CP29" s="30">
        <v>0</v>
      </c>
      <c r="CQ29" s="30">
        <v>0</v>
      </c>
      <c r="CR29" s="30">
        <v>0.21871108178288834</v>
      </c>
      <c r="CS29" s="30">
        <v>0</v>
      </c>
      <c r="CT29" s="30">
        <v>0</v>
      </c>
      <c r="CU29" s="30">
        <v>0</v>
      </c>
      <c r="CV29" s="30">
        <v>0</v>
      </c>
      <c r="CW29" s="30">
        <v>0</v>
      </c>
      <c r="CX29" s="30">
        <v>0</v>
      </c>
      <c r="CY29" s="30">
        <v>0</v>
      </c>
      <c r="CZ29" s="30">
        <v>0</v>
      </c>
      <c r="DA29" s="30">
        <v>0</v>
      </c>
    </row>
    <row r="30" spans="1:105" ht="13.2" x14ac:dyDescent="0.25">
      <c r="A30" s="35" t="s">
        <v>168</v>
      </c>
      <c r="B30" s="30">
        <v>1.6316833876222774E-2</v>
      </c>
      <c r="C30" s="30">
        <v>0</v>
      </c>
      <c r="D30" s="30"/>
      <c r="E30" s="30">
        <v>0</v>
      </c>
      <c r="F30" s="30">
        <v>0</v>
      </c>
      <c r="G30" s="30">
        <v>0</v>
      </c>
      <c r="H30" s="30">
        <v>0</v>
      </c>
      <c r="I30" s="30">
        <v>0</v>
      </c>
      <c r="J30" s="30">
        <v>0</v>
      </c>
      <c r="K30" s="30">
        <v>6</v>
      </c>
      <c r="L30" s="30">
        <v>0</v>
      </c>
      <c r="M30" s="30">
        <v>0</v>
      </c>
      <c r="N30" s="30">
        <v>0</v>
      </c>
      <c r="O30" s="30">
        <v>0</v>
      </c>
      <c r="P30" s="30">
        <v>0</v>
      </c>
      <c r="Q30" s="30">
        <v>0</v>
      </c>
      <c r="R30" s="30">
        <v>0</v>
      </c>
      <c r="S30" s="30">
        <v>0</v>
      </c>
      <c r="T30" s="30">
        <v>0</v>
      </c>
      <c r="U30" s="30">
        <v>0</v>
      </c>
      <c r="V30" s="30">
        <v>0</v>
      </c>
      <c r="W30" s="30">
        <v>0</v>
      </c>
      <c r="X30" s="30">
        <v>0</v>
      </c>
      <c r="Y30" s="30">
        <v>0</v>
      </c>
      <c r="Z30" s="30">
        <v>0</v>
      </c>
      <c r="AA30" s="30">
        <v>0</v>
      </c>
      <c r="AB30" s="30">
        <v>0</v>
      </c>
      <c r="AC30" s="30">
        <v>0</v>
      </c>
      <c r="AD30" s="30">
        <v>0</v>
      </c>
      <c r="AE30" s="30">
        <v>2.5000580392443634</v>
      </c>
      <c r="AF30" s="30">
        <v>0</v>
      </c>
      <c r="AG30" s="30">
        <v>0</v>
      </c>
      <c r="AH30" s="30">
        <v>0</v>
      </c>
      <c r="AI30" s="30">
        <v>9.5792486649632705E-3</v>
      </c>
      <c r="AJ30" s="30">
        <v>5.6752681105630618</v>
      </c>
      <c r="AK30" s="30">
        <v>2.0406693661214574</v>
      </c>
      <c r="AL30" s="30">
        <v>0</v>
      </c>
      <c r="AM30" s="30">
        <v>0</v>
      </c>
      <c r="AN30" s="30">
        <v>0</v>
      </c>
      <c r="AO30" s="30">
        <v>0.71348113386398238</v>
      </c>
      <c r="AP30" s="30">
        <v>0.58206662981724033</v>
      </c>
      <c r="AQ30" s="30">
        <v>0.54660852236365187</v>
      </c>
      <c r="AR30" s="30">
        <v>0.69143018091759012</v>
      </c>
      <c r="AS30" s="30">
        <v>0</v>
      </c>
      <c r="AT30" s="30">
        <v>1.4919449486828473E-2</v>
      </c>
      <c r="AU30" s="30">
        <v>0</v>
      </c>
      <c r="AV30" s="30">
        <v>0</v>
      </c>
      <c r="AW30" s="30">
        <v>0</v>
      </c>
      <c r="AX30" s="30">
        <v>0</v>
      </c>
      <c r="AY30" s="30">
        <v>0</v>
      </c>
      <c r="AZ30" s="30">
        <v>0</v>
      </c>
      <c r="BA30" s="30">
        <v>0</v>
      </c>
      <c r="BB30" s="30">
        <v>0</v>
      </c>
      <c r="BC30" s="30">
        <v>0</v>
      </c>
      <c r="BD30" s="30">
        <v>0</v>
      </c>
      <c r="BE30" s="30">
        <v>0</v>
      </c>
      <c r="BF30" s="30">
        <v>0</v>
      </c>
      <c r="BG30" s="30">
        <v>0</v>
      </c>
      <c r="BH30" s="30">
        <v>0</v>
      </c>
      <c r="BI30" s="30">
        <v>0</v>
      </c>
      <c r="BJ30" s="30">
        <v>0</v>
      </c>
      <c r="BK30" s="30">
        <v>0</v>
      </c>
      <c r="BL30" s="30">
        <v>0</v>
      </c>
      <c r="BM30" s="30">
        <v>0</v>
      </c>
      <c r="BN30" s="30">
        <v>3.6667976390223775</v>
      </c>
      <c r="BO30" s="30">
        <v>0</v>
      </c>
      <c r="BP30" s="30">
        <v>0</v>
      </c>
      <c r="BQ30" s="30">
        <v>0</v>
      </c>
      <c r="BR30" s="30">
        <v>0</v>
      </c>
      <c r="BS30" s="30">
        <v>0</v>
      </c>
      <c r="BT30" s="30">
        <v>0</v>
      </c>
      <c r="BU30" s="30">
        <v>0</v>
      </c>
      <c r="BV30" s="30">
        <v>0</v>
      </c>
      <c r="BW30" s="30">
        <v>0</v>
      </c>
      <c r="BX30" s="30">
        <v>0</v>
      </c>
      <c r="BY30" s="30">
        <v>0</v>
      </c>
      <c r="BZ30" s="30">
        <v>0</v>
      </c>
      <c r="CA30" s="30">
        <v>6</v>
      </c>
      <c r="CB30" s="30">
        <v>0</v>
      </c>
      <c r="CC30" s="30">
        <v>0</v>
      </c>
      <c r="CD30" s="30">
        <v>0</v>
      </c>
      <c r="CE30" s="30">
        <v>0</v>
      </c>
      <c r="CF30" s="30">
        <v>0</v>
      </c>
      <c r="CG30" s="30">
        <v>0</v>
      </c>
      <c r="CH30" s="30">
        <v>0</v>
      </c>
      <c r="CI30" s="30">
        <v>0</v>
      </c>
      <c r="CJ30" s="30">
        <v>0</v>
      </c>
      <c r="CK30" s="30">
        <v>0</v>
      </c>
      <c r="CL30" s="30">
        <v>0</v>
      </c>
      <c r="CM30" s="30">
        <v>0</v>
      </c>
      <c r="CN30" s="30">
        <v>0</v>
      </c>
      <c r="CO30" s="30">
        <v>0</v>
      </c>
      <c r="CP30" s="30">
        <v>0</v>
      </c>
      <c r="CQ30" s="30">
        <v>0</v>
      </c>
      <c r="CR30" s="30">
        <v>0.72483866267068242</v>
      </c>
      <c r="CS30" s="30">
        <v>0</v>
      </c>
      <c r="CT30" s="30">
        <v>0</v>
      </c>
      <c r="CU30" s="30">
        <v>0.33718849322595834</v>
      </c>
      <c r="CV30" s="30">
        <v>0</v>
      </c>
      <c r="CW30" s="30">
        <v>0</v>
      </c>
      <c r="CX30" s="30">
        <v>0</v>
      </c>
      <c r="CY30" s="30">
        <v>0</v>
      </c>
      <c r="CZ30" s="30">
        <v>0</v>
      </c>
      <c r="DA30" s="30">
        <v>0</v>
      </c>
    </row>
    <row r="31" spans="1:105" ht="15.6" x14ac:dyDescent="0.25">
      <c r="A31" s="34" t="s">
        <v>83</v>
      </c>
      <c r="B31" s="30">
        <v>0.14720100640661382</v>
      </c>
      <c r="C31" s="30">
        <v>0</v>
      </c>
      <c r="D31" s="30">
        <v>0</v>
      </c>
      <c r="E31" s="30">
        <v>0</v>
      </c>
      <c r="F31" s="30">
        <v>0</v>
      </c>
      <c r="G31" s="30">
        <v>0</v>
      </c>
      <c r="H31" s="30">
        <v>0</v>
      </c>
      <c r="I31" s="30">
        <v>0</v>
      </c>
      <c r="J31" s="30">
        <v>0</v>
      </c>
      <c r="K31" s="30">
        <v>0</v>
      </c>
      <c r="L31" s="30">
        <v>0.99997860513552617</v>
      </c>
      <c r="M31" s="30">
        <v>1.0000351756120063</v>
      </c>
      <c r="N31" s="30">
        <v>0</v>
      </c>
      <c r="O31" s="30">
        <v>0</v>
      </c>
      <c r="P31" s="30">
        <v>0</v>
      </c>
      <c r="Q31" s="30">
        <v>0</v>
      </c>
      <c r="R31" s="30">
        <v>0</v>
      </c>
      <c r="S31" s="30">
        <v>0</v>
      </c>
      <c r="T31" s="30">
        <v>0</v>
      </c>
      <c r="U31" s="30">
        <v>0</v>
      </c>
      <c r="V31" s="30">
        <v>0</v>
      </c>
      <c r="W31" s="30">
        <v>0</v>
      </c>
      <c r="X31" s="30">
        <v>0</v>
      </c>
      <c r="Y31" s="30">
        <v>0</v>
      </c>
      <c r="Z31" s="30">
        <v>0</v>
      </c>
      <c r="AA31" s="30">
        <v>0</v>
      </c>
      <c r="AB31" s="30">
        <v>0</v>
      </c>
      <c r="AC31" s="30">
        <v>1.0000343786860171</v>
      </c>
      <c r="AD31" s="30">
        <v>0.99998733393708061</v>
      </c>
      <c r="AE31" s="30">
        <v>0</v>
      </c>
      <c r="AF31" s="30">
        <v>0</v>
      </c>
      <c r="AG31" s="30">
        <v>0</v>
      </c>
      <c r="AH31" s="30">
        <v>0</v>
      </c>
      <c r="AI31" s="30">
        <v>0</v>
      </c>
      <c r="AJ31" s="30">
        <v>0</v>
      </c>
      <c r="AK31" s="30">
        <v>0.41964519060169714</v>
      </c>
      <c r="AL31" s="30">
        <v>0</v>
      </c>
      <c r="AM31" s="30">
        <v>0</v>
      </c>
      <c r="AN31" s="30">
        <v>0</v>
      </c>
      <c r="AO31" s="30">
        <v>0.58685568167257607</v>
      </c>
      <c r="AP31" s="30">
        <v>0</v>
      </c>
      <c r="AQ31" s="30">
        <v>0</v>
      </c>
      <c r="AR31" s="30">
        <v>7.8837028156267586E-2</v>
      </c>
      <c r="AS31" s="30">
        <v>0</v>
      </c>
      <c r="AT31" s="30">
        <v>0.53032795668016419</v>
      </c>
      <c r="AU31" s="30">
        <v>0</v>
      </c>
      <c r="AV31" s="30">
        <v>0</v>
      </c>
      <c r="AW31" s="30">
        <v>0</v>
      </c>
      <c r="AX31" s="30">
        <v>0</v>
      </c>
      <c r="AY31" s="30">
        <v>0</v>
      </c>
      <c r="AZ31" s="30">
        <v>0</v>
      </c>
      <c r="BA31" s="30">
        <v>0</v>
      </c>
      <c r="BB31" s="30">
        <v>0</v>
      </c>
      <c r="BC31" s="30">
        <v>0</v>
      </c>
      <c r="BD31" s="30">
        <v>0</v>
      </c>
      <c r="BE31" s="30">
        <v>0</v>
      </c>
      <c r="BF31" s="30">
        <v>0</v>
      </c>
      <c r="BG31" s="30">
        <v>0</v>
      </c>
      <c r="BH31" s="30">
        <v>0</v>
      </c>
      <c r="BI31" s="30">
        <v>0</v>
      </c>
      <c r="BJ31" s="30">
        <v>0</v>
      </c>
      <c r="BK31" s="30">
        <v>0</v>
      </c>
      <c r="BL31" s="30">
        <v>0</v>
      </c>
      <c r="BM31" s="30">
        <v>0</v>
      </c>
      <c r="BN31" s="30">
        <v>0</v>
      </c>
      <c r="BO31" s="30">
        <v>0</v>
      </c>
      <c r="BP31" s="30">
        <v>0</v>
      </c>
      <c r="BQ31" s="30">
        <v>0</v>
      </c>
      <c r="BR31" s="30">
        <v>1.0000943926451198</v>
      </c>
      <c r="BS31" s="30">
        <v>9.9970190656555324E-2</v>
      </c>
      <c r="BT31" s="30">
        <v>0</v>
      </c>
      <c r="BU31" s="30">
        <v>0</v>
      </c>
      <c r="BV31" s="30">
        <v>0</v>
      </c>
      <c r="BW31" s="30">
        <v>0</v>
      </c>
      <c r="BX31" s="30">
        <v>2.1402413183935209E-6</v>
      </c>
      <c r="BY31" s="30">
        <v>0</v>
      </c>
      <c r="BZ31" s="30">
        <v>0</v>
      </c>
      <c r="CA31" s="30">
        <v>0</v>
      </c>
      <c r="CB31" s="30">
        <v>0</v>
      </c>
      <c r="CC31" s="30">
        <v>0</v>
      </c>
      <c r="CD31" s="30">
        <v>0</v>
      </c>
      <c r="CE31" s="30">
        <v>0</v>
      </c>
      <c r="CF31" s="30">
        <v>0</v>
      </c>
      <c r="CG31" s="30">
        <v>0</v>
      </c>
      <c r="CH31" s="30">
        <v>0</v>
      </c>
      <c r="CI31" s="30">
        <v>0</v>
      </c>
      <c r="CJ31" s="30">
        <v>0</v>
      </c>
      <c r="CK31" s="30">
        <v>0</v>
      </c>
      <c r="CL31" s="30">
        <v>0</v>
      </c>
      <c r="CM31" s="30">
        <v>0</v>
      </c>
      <c r="CN31" s="30">
        <v>0</v>
      </c>
      <c r="CO31" s="30">
        <v>0</v>
      </c>
      <c r="CP31" s="30">
        <v>4.0364155778682687E-5</v>
      </c>
      <c r="CQ31" s="30">
        <v>0</v>
      </c>
      <c r="CR31" s="30">
        <v>0</v>
      </c>
      <c r="CS31" s="30">
        <v>0</v>
      </c>
      <c r="CT31" s="30">
        <v>0</v>
      </c>
      <c r="CU31" s="30">
        <v>1.005793268553612</v>
      </c>
      <c r="CV31" s="30">
        <v>0</v>
      </c>
      <c r="CW31" s="30">
        <v>0</v>
      </c>
      <c r="CX31" s="30">
        <v>0</v>
      </c>
      <c r="CY31" s="30">
        <v>0</v>
      </c>
      <c r="CZ31" s="30">
        <v>0</v>
      </c>
      <c r="DA31" s="30">
        <v>0</v>
      </c>
    </row>
    <row r="32" spans="1:105" ht="15.6" x14ac:dyDescent="0.25">
      <c r="A32" s="34" t="s">
        <v>82</v>
      </c>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row>
    <row r="33" spans="1:105" ht="13.2" x14ac:dyDescent="0.25">
      <c r="A33" s="33" t="s">
        <v>10</v>
      </c>
      <c r="B33" s="29">
        <f>SUM(B27:B32)</f>
        <v>6</v>
      </c>
      <c r="C33" s="29">
        <f t="shared" ref="C33:BN33" si="29">SUM(C27:C32)</f>
        <v>6</v>
      </c>
      <c r="D33" s="29">
        <f t="shared" si="29"/>
        <v>6</v>
      </c>
      <c r="E33" s="29">
        <f t="shared" si="29"/>
        <v>6</v>
      </c>
      <c r="F33" s="29">
        <f t="shared" si="29"/>
        <v>5.9999149445106674</v>
      </c>
      <c r="G33" s="29">
        <f t="shared" si="29"/>
        <v>6</v>
      </c>
      <c r="H33" s="29">
        <f t="shared" si="29"/>
        <v>6</v>
      </c>
      <c r="I33" s="29">
        <f t="shared" si="29"/>
        <v>6</v>
      </c>
      <c r="J33" s="29">
        <f t="shared" si="29"/>
        <v>6</v>
      </c>
      <c r="K33" s="29">
        <f t="shared" si="29"/>
        <v>6</v>
      </c>
      <c r="L33" s="29">
        <f t="shared" si="29"/>
        <v>6</v>
      </c>
      <c r="M33" s="29">
        <f t="shared" si="29"/>
        <v>6</v>
      </c>
      <c r="N33" s="29">
        <f t="shared" si="29"/>
        <v>6</v>
      </c>
      <c r="O33" s="29">
        <f t="shared" si="29"/>
        <v>6</v>
      </c>
      <c r="P33" s="29">
        <f t="shared" si="29"/>
        <v>6</v>
      </c>
      <c r="Q33" s="29">
        <f t="shared" si="29"/>
        <v>6</v>
      </c>
      <c r="R33" s="29">
        <f t="shared" si="29"/>
        <v>5.9998984021975712</v>
      </c>
      <c r="S33" s="29">
        <f t="shared" si="29"/>
        <v>6</v>
      </c>
      <c r="T33" s="29">
        <f t="shared" si="29"/>
        <v>5.999974822726319</v>
      </c>
      <c r="U33" s="29">
        <f t="shared" si="29"/>
        <v>5.9999578700532448</v>
      </c>
      <c r="V33" s="29">
        <f t="shared" si="29"/>
        <v>5.9999541840248529</v>
      </c>
      <c r="W33" s="29">
        <f t="shared" si="29"/>
        <v>6</v>
      </c>
      <c r="X33" s="29">
        <f t="shared" si="29"/>
        <v>6</v>
      </c>
      <c r="Y33" s="29">
        <f t="shared" si="29"/>
        <v>6</v>
      </c>
      <c r="Z33" s="29">
        <f t="shared" si="29"/>
        <v>6</v>
      </c>
      <c r="AA33" s="29">
        <f t="shared" si="29"/>
        <v>6</v>
      </c>
      <c r="AB33" s="29">
        <f t="shared" si="29"/>
        <v>6</v>
      </c>
      <c r="AC33" s="29">
        <f t="shared" si="29"/>
        <v>6</v>
      </c>
      <c r="AD33" s="29">
        <f t="shared" si="29"/>
        <v>6</v>
      </c>
      <c r="AE33" s="29">
        <f t="shared" si="29"/>
        <v>6</v>
      </c>
      <c r="AF33" s="29">
        <f t="shared" si="29"/>
        <v>6</v>
      </c>
      <c r="AG33" s="29">
        <f t="shared" si="29"/>
        <v>6</v>
      </c>
      <c r="AH33" s="29">
        <f t="shared" si="29"/>
        <v>6</v>
      </c>
      <c r="AI33" s="29">
        <f t="shared" si="29"/>
        <v>6</v>
      </c>
      <c r="AJ33" s="29">
        <f t="shared" si="29"/>
        <v>6</v>
      </c>
      <c r="AK33" s="29">
        <f t="shared" si="29"/>
        <v>6</v>
      </c>
      <c r="AL33" s="29">
        <f t="shared" si="29"/>
        <v>6</v>
      </c>
      <c r="AM33" s="29">
        <f t="shared" si="29"/>
        <v>6</v>
      </c>
      <c r="AN33" s="29">
        <f t="shared" si="29"/>
        <v>6</v>
      </c>
      <c r="AO33" s="29">
        <f t="shared" si="29"/>
        <v>6</v>
      </c>
      <c r="AP33" s="29">
        <f t="shared" si="29"/>
        <v>6</v>
      </c>
      <c r="AQ33" s="29">
        <f t="shared" si="29"/>
        <v>6</v>
      </c>
      <c r="AR33" s="29">
        <f t="shared" si="29"/>
        <v>6</v>
      </c>
      <c r="AS33" s="29">
        <f t="shared" si="29"/>
        <v>6</v>
      </c>
      <c r="AT33" s="29">
        <f t="shared" si="29"/>
        <v>6</v>
      </c>
      <c r="AU33" s="29">
        <f t="shared" si="29"/>
        <v>6</v>
      </c>
      <c r="AV33" s="29">
        <f t="shared" si="29"/>
        <v>6</v>
      </c>
      <c r="AW33" s="29">
        <f t="shared" si="29"/>
        <v>6</v>
      </c>
      <c r="AX33" s="29">
        <f t="shared" si="29"/>
        <v>6</v>
      </c>
      <c r="AY33" s="29">
        <f t="shared" si="29"/>
        <v>6</v>
      </c>
      <c r="AZ33" s="29">
        <f t="shared" si="29"/>
        <v>6</v>
      </c>
      <c r="BA33" s="29">
        <f t="shared" si="29"/>
        <v>6</v>
      </c>
      <c r="BB33" s="29">
        <f t="shared" si="29"/>
        <v>6</v>
      </c>
      <c r="BC33" s="29">
        <f t="shared" si="29"/>
        <v>6</v>
      </c>
      <c r="BD33" s="29">
        <f t="shared" si="29"/>
        <v>6</v>
      </c>
      <c r="BE33" s="29">
        <f t="shared" si="29"/>
        <v>6</v>
      </c>
      <c r="BF33" s="29">
        <f t="shared" si="29"/>
        <v>6</v>
      </c>
      <c r="BG33" s="29">
        <f t="shared" si="29"/>
        <v>6</v>
      </c>
      <c r="BH33" s="29">
        <f t="shared" si="29"/>
        <v>6</v>
      </c>
      <c r="BI33" s="29">
        <f t="shared" si="29"/>
        <v>6</v>
      </c>
      <c r="BJ33" s="29">
        <f t="shared" si="29"/>
        <v>6</v>
      </c>
      <c r="BK33" s="29">
        <f t="shared" si="29"/>
        <v>6</v>
      </c>
      <c r="BL33" s="29">
        <f t="shared" si="29"/>
        <v>6</v>
      </c>
      <c r="BM33" s="29">
        <f t="shared" si="29"/>
        <v>6</v>
      </c>
      <c r="BN33" s="29">
        <f t="shared" si="29"/>
        <v>6</v>
      </c>
      <c r="BO33" s="29">
        <f t="shared" ref="BO33:DA33" si="30">SUM(BO27:BO32)</f>
        <v>6</v>
      </c>
      <c r="BP33" s="29">
        <f t="shared" si="30"/>
        <v>6</v>
      </c>
      <c r="BQ33" s="29">
        <f t="shared" si="30"/>
        <v>6</v>
      </c>
      <c r="BR33" s="29">
        <f t="shared" si="30"/>
        <v>6</v>
      </c>
      <c r="BS33" s="29">
        <f t="shared" si="30"/>
        <v>6</v>
      </c>
      <c r="BT33" s="29">
        <f t="shared" si="30"/>
        <v>6</v>
      </c>
      <c r="BU33" s="29">
        <f t="shared" si="30"/>
        <v>6</v>
      </c>
      <c r="BV33" s="29">
        <f t="shared" si="30"/>
        <v>6</v>
      </c>
      <c r="BW33" s="29">
        <f t="shared" si="30"/>
        <v>6</v>
      </c>
      <c r="BX33" s="29">
        <f t="shared" si="30"/>
        <v>6</v>
      </c>
      <c r="BY33" s="29">
        <f t="shared" si="30"/>
        <v>6</v>
      </c>
      <c r="BZ33" s="29">
        <f t="shared" si="30"/>
        <v>6</v>
      </c>
      <c r="CA33" s="29">
        <f t="shared" si="30"/>
        <v>6</v>
      </c>
      <c r="CB33" s="29">
        <f t="shared" si="30"/>
        <v>6</v>
      </c>
      <c r="CC33" s="29">
        <f t="shared" si="30"/>
        <v>6</v>
      </c>
      <c r="CD33" s="29">
        <f t="shared" si="30"/>
        <v>6</v>
      </c>
      <c r="CE33" s="29">
        <f t="shared" si="30"/>
        <v>6</v>
      </c>
      <c r="CF33" s="29">
        <f t="shared" si="30"/>
        <v>6</v>
      </c>
      <c r="CG33" s="29">
        <f t="shared" si="30"/>
        <v>5.9999680283433552</v>
      </c>
      <c r="CH33" s="29">
        <f t="shared" si="30"/>
        <v>6</v>
      </c>
      <c r="CI33" s="29">
        <f t="shared" si="30"/>
        <v>6</v>
      </c>
      <c r="CJ33" s="29">
        <f t="shared" si="30"/>
        <v>6</v>
      </c>
      <c r="CK33" s="29">
        <f t="shared" si="30"/>
        <v>6</v>
      </c>
      <c r="CL33" s="29">
        <f t="shared" si="30"/>
        <v>6</v>
      </c>
      <c r="CM33" s="29">
        <f t="shared" si="30"/>
        <v>6</v>
      </c>
      <c r="CN33" s="29">
        <f t="shared" si="30"/>
        <v>6</v>
      </c>
      <c r="CO33" s="29">
        <f t="shared" si="30"/>
        <v>6</v>
      </c>
      <c r="CP33" s="29">
        <f t="shared" si="30"/>
        <v>6</v>
      </c>
      <c r="CQ33" s="29">
        <f t="shared" si="30"/>
        <v>6</v>
      </c>
      <c r="CR33" s="29">
        <f t="shared" si="30"/>
        <v>6</v>
      </c>
      <c r="CS33" s="29">
        <f t="shared" si="30"/>
        <v>6</v>
      </c>
      <c r="CT33" s="29">
        <f t="shared" si="30"/>
        <v>6</v>
      </c>
      <c r="CU33" s="29">
        <f t="shared" si="30"/>
        <v>6</v>
      </c>
      <c r="CV33" s="29">
        <f t="shared" si="30"/>
        <v>6</v>
      </c>
      <c r="CW33" s="29">
        <f t="shared" si="30"/>
        <v>6</v>
      </c>
      <c r="CX33" s="29">
        <f t="shared" si="30"/>
        <v>6</v>
      </c>
      <c r="CY33" s="29">
        <f t="shared" si="30"/>
        <v>6</v>
      </c>
      <c r="CZ33" s="29">
        <f t="shared" si="30"/>
        <v>6</v>
      </c>
      <c r="DA33" s="29">
        <f t="shared" si="30"/>
        <v>6</v>
      </c>
    </row>
    <row r="34" spans="1:105" ht="13.2" x14ac:dyDescent="0.25">
      <c r="A34" s="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row>
    <row r="35" spans="1:105" ht="13.2" x14ac:dyDescent="0.25">
      <c r="A35" s="33" t="s">
        <v>11</v>
      </c>
      <c r="B35" s="29">
        <f>IF(B25-B22-B27&gt;0,B25-B22-B27,0)</f>
        <v>0</v>
      </c>
      <c r="C35" s="29">
        <f t="shared" ref="C35:AH35" si="31">IF(C25-C22-C27&gt;0,C25-C22-C27,0)</f>
        <v>2.3829329954470957E-2</v>
      </c>
      <c r="D35" s="29">
        <f t="shared" si="31"/>
        <v>0</v>
      </c>
      <c r="E35" s="29">
        <f t="shared" si="31"/>
        <v>1.000201657492231</v>
      </c>
      <c r="F35" s="29">
        <f t="shared" si="31"/>
        <v>0</v>
      </c>
      <c r="G35" s="29">
        <f t="shared" si="31"/>
        <v>0</v>
      </c>
      <c r="H35" s="29">
        <f t="shared" si="31"/>
        <v>1.5001067096041121</v>
      </c>
      <c r="I35" s="29">
        <f t="shared" si="31"/>
        <v>3.0000266842005736</v>
      </c>
      <c r="J35" s="29">
        <f t="shared" si="31"/>
        <v>9.273161483136505E-5</v>
      </c>
      <c r="K35" s="29">
        <f t="shared" si="31"/>
        <v>0</v>
      </c>
      <c r="L35" s="29">
        <f t="shared" si="31"/>
        <v>0</v>
      </c>
      <c r="M35" s="29">
        <f t="shared" si="31"/>
        <v>0</v>
      </c>
      <c r="N35" s="29">
        <f t="shared" si="31"/>
        <v>1.0000415531145608</v>
      </c>
      <c r="O35" s="29">
        <f t="shared" si="31"/>
        <v>2.0000854971822637</v>
      </c>
      <c r="P35" s="29">
        <f t="shared" si="31"/>
        <v>0.99990216225771533</v>
      </c>
      <c r="Q35" s="29">
        <f t="shared" si="31"/>
        <v>1.0000371240078136</v>
      </c>
      <c r="R35" s="29">
        <f t="shared" si="31"/>
        <v>0</v>
      </c>
      <c r="S35" s="29">
        <f t="shared" si="31"/>
        <v>1.49999281714073</v>
      </c>
      <c r="T35" s="29">
        <f t="shared" si="31"/>
        <v>0</v>
      </c>
      <c r="U35" s="29">
        <f t="shared" si="31"/>
        <v>0</v>
      </c>
      <c r="V35" s="29">
        <f t="shared" si="31"/>
        <v>0</v>
      </c>
      <c r="W35" s="29">
        <f t="shared" si="31"/>
        <v>3.0000414581452226</v>
      </c>
      <c r="X35" s="29">
        <f t="shared" si="31"/>
        <v>2.0000571451642415</v>
      </c>
      <c r="Y35" s="29">
        <f t="shared" si="31"/>
        <v>0.99990533588907304</v>
      </c>
      <c r="Z35" s="29">
        <f t="shared" si="31"/>
        <v>1.0000082807734705</v>
      </c>
      <c r="AA35" s="29">
        <f t="shared" si="31"/>
        <v>0</v>
      </c>
      <c r="AB35" s="29">
        <f t="shared" si="31"/>
        <v>0.99992625327500217</v>
      </c>
      <c r="AC35" s="29">
        <f t="shared" si="31"/>
        <v>0</v>
      </c>
      <c r="AD35" s="29">
        <f t="shared" si="31"/>
        <v>0</v>
      </c>
      <c r="AE35" s="29">
        <f t="shared" si="31"/>
        <v>0</v>
      </c>
      <c r="AF35" s="29">
        <f t="shared" si="31"/>
        <v>0.39993109596398124</v>
      </c>
      <c r="AG35" s="29">
        <f t="shared" si="31"/>
        <v>0.40302403665543096</v>
      </c>
      <c r="AH35" s="29">
        <f t="shared" si="31"/>
        <v>0.40009803208263239</v>
      </c>
      <c r="AI35" s="29">
        <f t="shared" ref="AI35:AU35" si="32">IF(AI25-AI22-AI27&gt;0,AI25-AI22-AI27,0)</f>
        <v>0</v>
      </c>
      <c r="AJ35" s="29">
        <f t="shared" si="32"/>
        <v>0</v>
      </c>
      <c r="AK35" s="29">
        <f t="shared" si="32"/>
        <v>0</v>
      </c>
      <c r="AL35" s="29">
        <f t="shared" si="32"/>
        <v>0.12488098622111377</v>
      </c>
      <c r="AM35" s="29">
        <f t="shared" si="32"/>
        <v>0.38547631181832287</v>
      </c>
      <c r="AN35" s="29">
        <f t="shared" si="32"/>
        <v>0.33526149514834991</v>
      </c>
      <c r="AO35" s="29">
        <f t="shared" si="32"/>
        <v>0</v>
      </c>
      <c r="AP35" s="29">
        <f t="shared" si="32"/>
        <v>0</v>
      </c>
      <c r="AQ35" s="29">
        <f t="shared" si="32"/>
        <v>0</v>
      </c>
      <c r="AR35" s="29">
        <f t="shared" si="32"/>
        <v>0</v>
      </c>
      <c r="AS35" s="29">
        <f t="shared" si="32"/>
        <v>8.6259767828646972E-2</v>
      </c>
      <c r="AT35" s="29">
        <f t="shared" si="32"/>
        <v>0</v>
      </c>
      <c r="AU35" s="29">
        <f t="shared" si="32"/>
        <v>1.5261549139482975</v>
      </c>
      <c r="AV35" s="29">
        <f>IF(AV25-AV22-AV27&gt;0,AV25-AV22-AV27,0)</f>
        <v>1.1673258692065751</v>
      </c>
      <c r="AW35" s="29">
        <f t="shared" ref="AW35:BK35" si="33">IF(AW25-AW22-AW27&gt;0,AW25-AW22-AW27,0)</f>
        <v>1.5655489136000087</v>
      </c>
      <c r="AX35" s="29">
        <f t="shared" si="33"/>
        <v>1.625417180636715</v>
      </c>
      <c r="AY35" s="29">
        <f t="shared" si="33"/>
        <v>1.2728129420953129</v>
      </c>
      <c r="AZ35" s="29">
        <f t="shared" si="33"/>
        <v>0.79848379253997237</v>
      </c>
      <c r="BA35" s="29">
        <f t="shared" si="33"/>
        <v>0.72684281230257053</v>
      </c>
      <c r="BB35" s="29">
        <f t="shared" si="33"/>
        <v>0.67387644544156622</v>
      </c>
      <c r="BC35" s="29">
        <f t="shared" si="33"/>
        <v>0.94093658328443208</v>
      </c>
      <c r="BD35" s="29">
        <f t="shared" si="33"/>
        <v>0.49667593732329074</v>
      </c>
      <c r="BE35" s="29">
        <f t="shared" si="33"/>
        <v>0.75630476481033426</v>
      </c>
      <c r="BF35" s="29">
        <f t="shared" si="33"/>
        <v>0.51407260301123614</v>
      </c>
      <c r="BG35" s="29">
        <f t="shared" si="33"/>
        <v>0.74085169560803976</v>
      </c>
      <c r="BH35" s="29">
        <f t="shared" si="33"/>
        <v>0.48643899270675384</v>
      </c>
      <c r="BI35" s="29">
        <f t="shared" si="33"/>
        <v>0.30649107730895064</v>
      </c>
      <c r="BJ35" s="29">
        <f t="shared" si="33"/>
        <v>0.38903815030561617</v>
      </c>
      <c r="BK35" s="29">
        <f t="shared" si="33"/>
        <v>0.50865198584292415</v>
      </c>
      <c r="BL35" s="29">
        <f t="shared" ref="BL35:BR35" si="34">IF(BL25-BL22-BL27&gt;0,BL25-BL22-BL27,0)</f>
        <v>0.25000143212251746</v>
      </c>
      <c r="BM35" s="29">
        <f t="shared" si="34"/>
        <v>0.49988880081959852</v>
      </c>
      <c r="BN35" s="29">
        <f t="shared" si="34"/>
        <v>0</v>
      </c>
      <c r="BO35" s="29">
        <f t="shared" si="34"/>
        <v>1.6665782453999931</v>
      </c>
      <c r="BP35" s="29">
        <f t="shared" si="34"/>
        <v>0.6665475155797651</v>
      </c>
      <c r="BQ35" s="29">
        <f t="shared" si="34"/>
        <v>0.33334172979152132</v>
      </c>
      <c r="BR35" s="29">
        <f t="shared" si="34"/>
        <v>0</v>
      </c>
      <c r="BS35" s="29">
        <f t="shared" ref="BS35:CE35" si="35">IF(BS25-BS22-BS27&gt;0,BS25-BS22-BS27,0)</f>
        <v>0</v>
      </c>
      <c r="BT35" s="29">
        <f t="shared" si="35"/>
        <v>1.4500373248323122</v>
      </c>
      <c r="BU35" s="29">
        <f t="shared" si="35"/>
        <v>0.67503549891392112</v>
      </c>
      <c r="BV35" s="29">
        <f t="shared" si="35"/>
        <v>0.87491316521650475</v>
      </c>
      <c r="BW35" s="29">
        <f t="shared" si="35"/>
        <v>0</v>
      </c>
      <c r="BX35" s="29">
        <f t="shared" si="35"/>
        <v>0</v>
      </c>
      <c r="BY35" s="29">
        <f t="shared" si="35"/>
        <v>6.8432873812973583E-5</v>
      </c>
      <c r="BZ35" s="29">
        <f t="shared" si="35"/>
        <v>0</v>
      </c>
      <c r="CA35" s="29">
        <f t="shared" si="35"/>
        <v>0</v>
      </c>
      <c r="CB35" s="29">
        <f t="shared" si="35"/>
        <v>2.9999288222903751</v>
      </c>
      <c r="CC35" s="29">
        <f t="shared" si="35"/>
        <v>2.9999046638971745</v>
      </c>
      <c r="CD35" s="29">
        <f t="shared" si="35"/>
        <v>2.9999945371804451</v>
      </c>
      <c r="CE35" s="29">
        <f t="shared" si="35"/>
        <v>2.9999756418296055</v>
      </c>
      <c r="CF35" s="29">
        <f t="shared" ref="CF35:CK35" si="36">IF(CF25-CF22-CF27&gt;0,CF25-CF22-CF27,0)</f>
        <v>5.1911136895732568E-5</v>
      </c>
      <c r="CG35" s="29">
        <f t="shared" si="36"/>
        <v>0</v>
      </c>
      <c r="CH35" s="29">
        <f t="shared" si="36"/>
        <v>1.5000570094124379</v>
      </c>
      <c r="CI35" s="29">
        <f t="shared" si="36"/>
        <v>2.0001178943283726</v>
      </c>
      <c r="CJ35" s="29">
        <f t="shared" si="36"/>
        <v>2.0000845085867809</v>
      </c>
      <c r="CK35" s="29">
        <f t="shared" si="36"/>
        <v>2.5000533402876908</v>
      </c>
      <c r="CL35" s="29">
        <f t="shared" ref="CL35:DA35" si="37">IF(CL25-CL22-CL27&gt;0,CL25-CL22-CL27,0)</f>
        <v>1.0000338926402943</v>
      </c>
      <c r="CM35" s="29">
        <f t="shared" si="37"/>
        <v>1.0000718355818021</v>
      </c>
      <c r="CN35" s="29">
        <f t="shared" si="37"/>
        <v>2.0000798299348954</v>
      </c>
      <c r="CO35" s="29">
        <f t="shared" si="37"/>
        <v>4.7214329599754024E-5</v>
      </c>
      <c r="CP35" s="29">
        <f t="shared" si="37"/>
        <v>0</v>
      </c>
      <c r="CQ35" s="29">
        <f t="shared" si="37"/>
        <v>0.74995312924390234</v>
      </c>
      <c r="CR35" s="29">
        <f t="shared" si="37"/>
        <v>0</v>
      </c>
      <c r="CS35" s="29">
        <f t="shared" si="37"/>
        <v>0.22877478974624932</v>
      </c>
      <c r="CT35" s="29">
        <f t="shared" si="37"/>
        <v>2.0475989171766216</v>
      </c>
      <c r="CU35" s="29">
        <f t="shared" si="37"/>
        <v>0</v>
      </c>
      <c r="CV35" s="29">
        <f t="shared" si="37"/>
        <v>1.1266960620691284</v>
      </c>
      <c r="CW35" s="29">
        <f t="shared" si="37"/>
        <v>1.2576092000742749</v>
      </c>
      <c r="CX35" s="29">
        <f t="shared" si="37"/>
        <v>2.8747670873573394</v>
      </c>
      <c r="CY35" s="29">
        <f t="shared" si="37"/>
        <v>2.0859615170047121</v>
      </c>
      <c r="CZ35" s="29">
        <f t="shared" si="37"/>
        <v>0.10726240415732136</v>
      </c>
      <c r="DA35" s="29">
        <f t="shared" si="37"/>
        <v>0.49134167294124076</v>
      </c>
    </row>
    <row r="36" spans="1:105" ht="13.2" x14ac:dyDescent="0.25">
      <c r="A36" s="35" t="s">
        <v>55</v>
      </c>
      <c r="B36" s="30">
        <v>0.14173739114418457</v>
      </c>
      <c r="C36" s="30">
        <v>0.12391604520841344</v>
      </c>
      <c r="D36" s="30">
        <v>0</v>
      </c>
      <c r="E36" s="30">
        <v>0</v>
      </c>
      <c r="F36" s="30">
        <v>0</v>
      </c>
      <c r="G36" s="30">
        <v>0</v>
      </c>
      <c r="H36" s="30">
        <v>0</v>
      </c>
      <c r="I36" s="30">
        <v>0</v>
      </c>
      <c r="J36" s="30">
        <v>0</v>
      </c>
      <c r="K36" s="30">
        <v>0</v>
      </c>
      <c r="L36" s="30">
        <v>0</v>
      </c>
      <c r="M36" s="30">
        <v>0</v>
      </c>
      <c r="N36" s="30">
        <v>0</v>
      </c>
      <c r="O36" s="30">
        <v>0</v>
      </c>
      <c r="P36" s="30">
        <v>0</v>
      </c>
      <c r="Q36" s="30">
        <v>0</v>
      </c>
      <c r="R36" s="30">
        <v>0</v>
      </c>
      <c r="S36" s="30">
        <v>0</v>
      </c>
      <c r="T36" s="30">
        <v>0</v>
      </c>
      <c r="U36" s="30">
        <v>0</v>
      </c>
      <c r="V36" s="30">
        <v>0</v>
      </c>
      <c r="W36" s="30">
        <v>0</v>
      </c>
      <c r="X36" s="30">
        <v>0</v>
      </c>
      <c r="Y36" s="30">
        <v>0</v>
      </c>
      <c r="Z36" s="30">
        <v>0</v>
      </c>
      <c r="AA36" s="30">
        <v>0</v>
      </c>
      <c r="AB36" s="30">
        <v>0</v>
      </c>
      <c r="AC36" s="30">
        <v>0</v>
      </c>
      <c r="AD36" s="30">
        <v>0</v>
      </c>
      <c r="AE36" s="30">
        <v>0</v>
      </c>
      <c r="AF36" s="30">
        <v>0</v>
      </c>
      <c r="AG36" s="30">
        <v>0</v>
      </c>
      <c r="AH36" s="30">
        <v>0</v>
      </c>
      <c r="AI36" s="30">
        <v>3.0302702631825031E-2</v>
      </c>
      <c r="AJ36" s="30">
        <v>0</v>
      </c>
      <c r="AK36" s="30">
        <v>0.39599851685111404</v>
      </c>
      <c r="AL36" s="30">
        <v>0.21175931756433433</v>
      </c>
      <c r="AM36" s="30">
        <v>0</v>
      </c>
      <c r="AN36" s="30">
        <v>7.1905708323996884E-2</v>
      </c>
      <c r="AO36" s="30">
        <v>0.28703916671991508</v>
      </c>
      <c r="AP36" s="30">
        <v>4.9780027571172725E-2</v>
      </c>
      <c r="AQ36" s="30">
        <v>4.9645614948317734E-2</v>
      </c>
      <c r="AR36" s="30">
        <v>6.5807059464227019E-2</v>
      </c>
      <c r="AS36" s="30">
        <v>0.11577415199483462</v>
      </c>
      <c r="AT36" s="30">
        <v>5.5911033191530506E-2</v>
      </c>
      <c r="AU36" s="30">
        <v>0</v>
      </c>
      <c r="AV36" s="30">
        <v>8.4470096089359105E-3</v>
      </c>
      <c r="AW36" s="30">
        <v>3.4608676737461659E-3</v>
      </c>
      <c r="AX36" s="30">
        <v>9.1816377008420609E-3</v>
      </c>
      <c r="AY36" s="30">
        <v>7.2013996738994595E-3</v>
      </c>
      <c r="AZ36" s="30">
        <v>3.9049258249342772E-2</v>
      </c>
      <c r="BA36" s="30">
        <v>5.5200035297903988E-2</v>
      </c>
      <c r="BB36" s="30">
        <v>5.376688880698411E-2</v>
      </c>
      <c r="BC36" s="30">
        <v>3.2562427265330249E-2</v>
      </c>
      <c r="BD36" s="30">
        <v>0.10060569632761052</v>
      </c>
      <c r="BE36" s="30">
        <v>4.7746157085622229E-2</v>
      </c>
      <c r="BF36" s="30">
        <v>0.10637389000406884</v>
      </c>
      <c r="BG36" s="30">
        <v>1.6575029747364821E-2</v>
      </c>
      <c r="BH36" s="30">
        <v>0.10629089002128239</v>
      </c>
      <c r="BI36" s="30">
        <v>0.1040461158282146</v>
      </c>
      <c r="BJ36" s="30">
        <v>8.337602949228827E-2</v>
      </c>
      <c r="BK36" s="30">
        <v>6.8127769739934674E-2</v>
      </c>
      <c r="BL36" s="30">
        <v>0</v>
      </c>
      <c r="BM36" s="30">
        <v>0</v>
      </c>
      <c r="BN36" s="30">
        <v>0</v>
      </c>
      <c r="BO36" s="30">
        <v>0</v>
      </c>
      <c r="BP36" s="30">
        <v>0</v>
      </c>
      <c r="BQ36" s="30">
        <v>0</v>
      </c>
      <c r="BR36" s="30">
        <v>0</v>
      </c>
      <c r="BS36" s="30">
        <v>0</v>
      </c>
      <c r="BT36" s="30">
        <v>0</v>
      </c>
      <c r="BU36" s="30">
        <v>0</v>
      </c>
      <c r="BV36" s="30">
        <v>0</v>
      </c>
      <c r="BW36" s="30">
        <v>0</v>
      </c>
      <c r="BX36" s="30">
        <v>0</v>
      </c>
      <c r="BY36" s="30">
        <v>0</v>
      </c>
      <c r="BZ36" s="30">
        <v>0</v>
      </c>
      <c r="CA36" s="30">
        <v>0</v>
      </c>
      <c r="CB36" s="30">
        <v>0</v>
      </c>
      <c r="CC36" s="30">
        <v>0</v>
      </c>
      <c r="CD36" s="30">
        <v>0</v>
      </c>
      <c r="CE36" s="30">
        <v>0</v>
      </c>
      <c r="CF36" s="30">
        <v>0</v>
      </c>
      <c r="CG36" s="30">
        <v>0</v>
      </c>
      <c r="CH36" s="30">
        <v>0</v>
      </c>
      <c r="CI36" s="30">
        <v>0</v>
      </c>
      <c r="CJ36" s="30">
        <v>0</v>
      </c>
      <c r="CK36" s="30">
        <v>0</v>
      </c>
      <c r="CL36" s="30">
        <v>0</v>
      </c>
      <c r="CM36" s="30">
        <v>0</v>
      </c>
      <c r="CN36" s="30">
        <v>0</v>
      </c>
      <c r="CO36" s="30">
        <v>0</v>
      </c>
      <c r="CP36" s="30">
        <v>0</v>
      </c>
      <c r="CQ36" s="30">
        <v>0</v>
      </c>
      <c r="CR36" s="30">
        <v>1.8265778816449675E-2</v>
      </c>
      <c r="CS36" s="30">
        <v>2.059839668752798E-2</v>
      </c>
      <c r="CT36" s="30">
        <v>4.7175731258178866E-3</v>
      </c>
      <c r="CU36" s="30">
        <v>0.28826395891898243</v>
      </c>
      <c r="CV36" s="30">
        <v>4.5592945526391107E-2</v>
      </c>
      <c r="CW36" s="30">
        <v>0</v>
      </c>
      <c r="CX36" s="30">
        <v>3.6588496323070505E-3</v>
      </c>
      <c r="CY36" s="30">
        <v>0</v>
      </c>
      <c r="CZ36" s="30">
        <v>0</v>
      </c>
      <c r="DA36" s="30">
        <v>8.6215484207406184E-2</v>
      </c>
    </row>
    <row r="37" spans="1:105" ht="13.2" x14ac:dyDescent="0.25">
      <c r="A37" s="35" t="s">
        <v>56</v>
      </c>
      <c r="B37" s="30">
        <v>0</v>
      </c>
      <c r="C37" s="30">
        <v>0</v>
      </c>
      <c r="D37" s="30">
        <v>0</v>
      </c>
      <c r="E37" s="30">
        <v>0</v>
      </c>
      <c r="F37" s="30">
        <v>0</v>
      </c>
      <c r="G37" s="30">
        <v>0</v>
      </c>
      <c r="H37" s="30">
        <v>0</v>
      </c>
      <c r="I37" s="30">
        <v>0</v>
      </c>
      <c r="J37" s="30">
        <v>0</v>
      </c>
      <c r="K37" s="30">
        <v>0</v>
      </c>
      <c r="L37" s="30">
        <v>0</v>
      </c>
      <c r="M37" s="30">
        <v>0</v>
      </c>
      <c r="N37" s="30">
        <v>0</v>
      </c>
      <c r="O37" s="30">
        <v>0</v>
      </c>
      <c r="P37" s="30">
        <v>0</v>
      </c>
      <c r="Q37" s="30">
        <v>0</v>
      </c>
      <c r="R37" s="30">
        <v>0</v>
      </c>
      <c r="S37" s="30">
        <v>0</v>
      </c>
      <c r="T37" s="30">
        <v>0</v>
      </c>
      <c r="U37" s="30">
        <v>0</v>
      </c>
      <c r="V37" s="30">
        <v>0</v>
      </c>
      <c r="W37" s="30">
        <v>0</v>
      </c>
      <c r="X37" s="30">
        <v>0</v>
      </c>
      <c r="Y37" s="30">
        <v>0</v>
      </c>
      <c r="Z37" s="30">
        <v>0</v>
      </c>
      <c r="AA37" s="30">
        <v>0</v>
      </c>
      <c r="AB37" s="30">
        <v>0</v>
      </c>
      <c r="AC37" s="30">
        <v>0</v>
      </c>
      <c r="AD37" s="30">
        <v>0</v>
      </c>
      <c r="AE37" s="30">
        <v>0</v>
      </c>
      <c r="AF37" s="30">
        <v>0</v>
      </c>
      <c r="AG37" s="30">
        <v>0</v>
      </c>
      <c r="AH37" s="30">
        <v>0</v>
      </c>
      <c r="AI37" s="30">
        <v>0</v>
      </c>
      <c r="AJ37" s="30">
        <v>0</v>
      </c>
      <c r="AK37" s="30">
        <v>0</v>
      </c>
      <c r="AL37" s="30">
        <v>0</v>
      </c>
      <c r="AM37" s="30">
        <v>0</v>
      </c>
      <c r="AN37" s="30">
        <v>0</v>
      </c>
      <c r="AO37" s="30">
        <v>0</v>
      </c>
      <c r="AP37" s="30">
        <v>0</v>
      </c>
      <c r="AQ37" s="30">
        <v>0</v>
      </c>
      <c r="AR37" s="30">
        <v>0</v>
      </c>
      <c r="AS37" s="30">
        <v>0</v>
      </c>
      <c r="AT37" s="30">
        <v>0</v>
      </c>
      <c r="AU37" s="30">
        <v>0</v>
      </c>
      <c r="AV37" s="30">
        <v>0</v>
      </c>
      <c r="AW37" s="30">
        <v>0</v>
      </c>
      <c r="AX37" s="30">
        <v>0</v>
      </c>
      <c r="AY37" s="30">
        <v>0</v>
      </c>
      <c r="AZ37" s="30">
        <v>0</v>
      </c>
      <c r="BA37" s="30">
        <v>0</v>
      </c>
      <c r="BB37" s="30">
        <v>0</v>
      </c>
      <c r="BC37" s="30">
        <v>0</v>
      </c>
      <c r="BD37" s="30">
        <v>0</v>
      </c>
      <c r="BE37" s="30">
        <v>0</v>
      </c>
      <c r="BF37" s="30">
        <v>0</v>
      </c>
      <c r="BG37" s="30">
        <v>0</v>
      </c>
      <c r="BH37" s="30">
        <v>0</v>
      </c>
      <c r="BI37" s="30">
        <v>0</v>
      </c>
      <c r="BJ37" s="30">
        <v>0</v>
      </c>
      <c r="BK37" s="30">
        <v>0</v>
      </c>
      <c r="BL37" s="30">
        <v>0</v>
      </c>
      <c r="BM37" s="30">
        <v>0</v>
      </c>
      <c r="BN37" s="30">
        <v>0</v>
      </c>
      <c r="BO37" s="30">
        <v>0</v>
      </c>
      <c r="BP37" s="30">
        <v>0</v>
      </c>
      <c r="BQ37" s="30">
        <v>0</v>
      </c>
      <c r="BR37" s="30">
        <v>0</v>
      </c>
      <c r="BS37" s="30">
        <v>0</v>
      </c>
      <c r="BT37" s="30">
        <v>0</v>
      </c>
      <c r="BU37" s="30">
        <v>0</v>
      </c>
      <c r="BV37" s="30">
        <v>0</v>
      </c>
      <c r="BW37" s="30">
        <v>0</v>
      </c>
      <c r="BX37" s="30">
        <v>0</v>
      </c>
      <c r="BY37" s="30">
        <v>0</v>
      </c>
      <c r="BZ37" s="30">
        <v>0</v>
      </c>
      <c r="CA37" s="30">
        <v>0</v>
      </c>
      <c r="CB37" s="30">
        <v>0</v>
      </c>
      <c r="CC37" s="30">
        <v>0</v>
      </c>
      <c r="CD37" s="30">
        <v>0</v>
      </c>
      <c r="CE37" s="30">
        <v>0</v>
      </c>
      <c r="CF37" s="30">
        <v>0</v>
      </c>
      <c r="CG37" s="30">
        <v>0</v>
      </c>
      <c r="CH37" s="30">
        <v>0</v>
      </c>
      <c r="CI37" s="30">
        <v>0</v>
      </c>
      <c r="CJ37" s="30">
        <v>0</v>
      </c>
      <c r="CK37" s="30">
        <v>0</v>
      </c>
      <c r="CL37" s="30">
        <v>0</v>
      </c>
      <c r="CM37" s="30">
        <v>0</v>
      </c>
      <c r="CN37" s="30">
        <v>0</v>
      </c>
      <c r="CO37" s="30">
        <v>0</v>
      </c>
      <c r="CP37" s="30">
        <v>0</v>
      </c>
      <c r="CQ37" s="30">
        <v>0</v>
      </c>
      <c r="CR37" s="30">
        <v>0</v>
      </c>
      <c r="CS37" s="30">
        <v>0</v>
      </c>
      <c r="CT37" s="30">
        <v>0</v>
      </c>
      <c r="CU37" s="30">
        <v>0</v>
      </c>
      <c r="CV37" s="30">
        <v>0</v>
      </c>
      <c r="CW37" s="30">
        <v>0</v>
      </c>
      <c r="CX37" s="30">
        <v>0</v>
      </c>
      <c r="CY37" s="30">
        <v>0</v>
      </c>
      <c r="CZ37" s="30">
        <v>0</v>
      </c>
      <c r="DA37" s="30">
        <v>0</v>
      </c>
    </row>
    <row r="38" spans="1:105" ht="15.75" customHeight="1" x14ac:dyDescent="0.25">
      <c r="A38" s="35" t="s">
        <v>51</v>
      </c>
      <c r="B38" s="30">
        <v>0</v>
      </c>
      <c r="C38" s="30">
        <v>0</v>
      </c>
      <c r="D38" s="30">
        <v>0</v>
      </c>
      <c r="E38" s="30">
        <v>0</v>
      </c>
      <c r="F38" s="30">
        <v>0</v>
      </c>
      <c r="G38" s="30">
        <v>0</v>
      </c>
      <c r="H38" s="30">
        <v>0</v>
      </c>
      <c r="I38" s="30">
        <v>0</v>
      </c>
      <c r="J38" s="30">
        <v>0</v>
      </c>
      <c r="K38" s="30">
        <v>0</v>
      </c>
      <c r="L38" s="30">
        <v>0</v>
      </c>
      <c r="M38" s="30">
        <v>0</v>
      </c>
      <c r="N38" s="30">
        <v>0</v>
      </c>
      <c r="O38" s="30">
        <v>0</v>
      </c>
      <c r="P38" s="30">
        <v>0</v>
      </c>
      <c r="Q38" s="30">
        <v>0</v>
      </c>
      <c r="R38" s="30">
        <v>0</v>
      </c>
      <c r="S38" s="30">
        <v>0</v>
      </c>
      <c r="T38" s="30">
        <v>0</v>
      </c>
      <c r="U38" s="30">
        <v>0</v>
      </c>
      <c r="V38" s="30">
        <v>0</v>
      </c>
      <c r="W38" s="30">
        <v>0</v>
      </c>
      <c r="X38" s="30">
        <v>0</v>
      </c>
      <c r="Y38" s="30">
        <v>0</v>
      </c>
      <c r="Z38" s="30">
        <v>0</v>
      </c>
      <c r="AA38" s="30">
        <v>0</v>
      </c>
      <c r="AB38" s="30">
        <v>0</v>
      </c>
      <c r="AC38" s="30">
        <v>0</v>
      </c>
      <c r="AD38" s="30">
        <v>0</v>
      </c>
      <c r="AE38" s="30">
        <v>0</v>
      </c>
      <c r="AF38" s="30">
        <v>0</v>
      </c>
      <c r="AG38" s="30">
        <v>0</v>
      </c>
      <c r="AH38" s="30">
        <v>0</v>
      </c>
      <c r="AI38" s="30">
        <v>0</v>
      </c>
      <c r="AJ38" s="30">
        <v>0</v>
      </c>
      <c r="AK38" s="30">
        <v>0</v>
      </c>
      <c r="AL38" s="30">
        <v>0</v>
      </c>
      <c r="AM38" s="30">
        <v>0</v>
      </c>
      <c r="AN38" s="30">
        <v>0</v>
      </c>
      <c r="AO38" s="30">
        <v>0</v>
      </c>
      <c r="AP38" s="30">
        <v>0</v>
      </c>
      <c r="AQ38" s="30">
        <v>0</v>
      </c>
      <c r="AR38" s="30">
        <v>0</v>
      </c>
      <c r="AS38" s="30">
        <v>0</v>
      </c>
      <c r="AT38" s="30">
        <v>0</v>
      </c>
      <c r="AU38" s="30">
        <v>0</v>
      </c>
      <c r="AV38" s="30">
        <v>0</v>
      </c>
      <c r="AW38" s="30">
        <v>0</v>
      </c>
      <c r="AX38" s="30">
        <v>0</v>
      </c>
      <c r="AY38" s="30">
        <v>0</v>
      </c>
      <c r="AZ38" s="30">
        <v>0</v>
      </c>
      <c r="BA38" s="30">
        <v>0</v>
      </c>
      <c r="BB38" s="30">
        <v>0</v>
      </c>
      <c r="BC38" s="30">
        <v>0</v>
      </c>
      <c r="BD38" s="30">
        <v>0</v>
      </c>
      <c r="BE38" s="30">
        <v>0</v>
      </c>
      <c r="BF38" s="30">
        <v>0</v>
      </c>
      <c r="BG38" s="30">
        <v>0</v>
      </c>
      <c r="BH38" s="30">
        <v>0</v>
      </c>
      <c r="BI38" s="30">
        <v>0</v>
      </c>
      <c r="BJ38" s="30">
        <v>0</v>
      </c>
      <c r="BK38" s="30">
        <v>0</v>
      </c>
      <c r="BL38" s="30">
        <v>0</v>
      </c>
      <c r="BM38" s="30">
        <v>0</v>
      </c>
      <c r="BN38" s="30">
        <v>0</v>
      </c>
      <c r="BO38" s="30">
        <v>0</v>
      </c>
      <c r="BP38" s="30">
        <v>0</v>
      </c>
      <c r="BQ38" s="30">
        <v>0</v>
      </c>
      <c r="BR38" s="30">
        <v>0</v>
      </c>
      <c r="BS38" s="30">
        <v>0</v>
      </c>
      <c r="BT38" s="30">
        <v>0</v>
      </c>
      <c r="BU38" s="30">
        <v>0</v>
      </c>
      <c r="BV38" s="30">
        <v>0</v>
      </c>
      <c r="BW38" s="30">
        <v>1.3390083745825621E-3</v>
      </c>
      <c r="BX38" s="30">
        <v>0</v>
      </c>
      <c r="BY38" s="30">
        <v>0</v>
      </c>
      <c r="BZ38" s="30">
        <v>0</v>
      </c>
      <c r="CA38" s="30">
        <v>0</v>
      </c>
      <c r="CB38" s="30">
        <v>0</v>
      </c>
      <c r="CC38" s="30">
        <v>0</v>
      </c>
      <c r="CD38" s="30">
        <v>0</v>
      </c>
      <c r="CE38" s="30">
        <v>0</v>
      </c>
      <c r="CF38" s="30">
        <v>0</v>
      </c>
      <c r="CG38" s="30">
        <v>0</v>
      </c>
      <c r="CH38" s="30">
        <v>0</v>
      </c>
      <c r="CI38" s="30">
        <v>0</v>
      </c>
      <c r="CJ38" s="30">
        <v>0</v>
      </c>
      <c r="CK38" s="30">
        <v>0</v>
      </c>
      <c r="CL38" s="30">
        <v>0</v>
      </c>
      <c r="CM38" s="30">
        <v>0</v>
      </c>
      <c r="CN38" s="30">
        <v>0</v>
      </c>
      <c r="CO38" s="30">
        <v>0</v>
      </c>
      <c r="CP38" s="30">
        <v>0</v>
      </c>
      <c r="CQ38" s="30">
        <v>0</v>
      </c>
      <c r="CR38" s="30">
        <v>0</v>
      </c>
      <c r="CS38" s="30">
        <v>0</v>
      </c>
      <c r="CT38" s="30">
        <v>0</v>
      </c>
      <c r="CU38" s="30">
        <v>0</v>
      </c>
      <c r="CV38" s="30">
        <v>0</v>
      </c>
      <c r="CW38" s="30">
        <v>0</v>
      </c>
      <c r="CX38" s="30">
        <v>0</v>
      </c>
      <c r="CY38" s="30">
        <v>0</v>
      </c>
      <c r="CZ38" s="30">
        <v>0</v>
      </c>
      <c r="DA38" s="30">
        <v>0</v>
      </c>
    </row>
    <row r="39" spans="1:105" ht="13.2" x14ac:dyDescent="0.25">
      <c r="A39" s="35" t="s">
        <v>52</v>
      </c>
      <c r="B39" s="30">
        <v>0</v>
      </c>
      <c r="C39" s="30">
        <v>0</v>
      </c>
      <c r="D39" s="30">
        <v>0</v>
      </c>
      <c r="E39" s="30">
        <v>0</v>
      </c>
      <c r="F39" s="30">
        <v>0</v>
      </c>
      <c r="G39" s="30">
        <v>4.1687110406307681E-5</v>
      </c>
      <c r="H39" s="30">
        <v>0</v>
      </c>
      <c r="I39" s="30">
        <v>0</v>
      </c>
      <c r="J39" s="30">
        <v>0</v>
      </c>
      <c r="K39" s="30">
        <v>0</v>
      </c>
      <c r="L39" s="30">
        <v>0</v>
      </c>
      <c r="M39" s="30">
        <v>0</v>
      </c>
      <c r="N39" s="30">
        <v>0</v>
      </c>
      <c r="O39" s="30">
        <v>0</v>
      </c>
      <c r="P39" s="30">
        <v>0</v>
      </c>
      <c r="Q39" s="30">
        <v>0</v>
      </c>
      <c r="R39" s="30">
        <v>0</v>
      </c>
      <c r="S39" s="30">
        <v>0</v>
      </c>
      <c r="T39" s="30">
        <v>0</v>
      </c>
      <c r="U39" s="30">
        <v>0</v>
      </c>
      <c r="V39" s="30">
        <v>0</v>
      </c>
      <c r="W39" s="30">
        <v>0</v>
      </c>
      <c r="X39" s="30">
        <v>0</v>
      </c>
      <c r="Y39" s="30">
        <v>0</v>
      </c>
      <c r="Z39" s="30">
        <v>0</v>
      </c>
      <c r="AA39" s="30">
        <v>1.0000398522335727</v>
      </c>
      <c r="AB39" s="30">
        <v>0</v>
      </c>
      <c r="AC39" s="30">
        <v>0</v>
      </c>
      <c r="AD39" s="30">
        <v>0</v>
      </c>
      <c r="AE39" s="30">
        <v>0</v>
      </c>
      <c r="AF39" s="30">
        <v>0</v>
      </c>
      <c r="AG39" s="30">
        <v>0</v>
      </c>
      <c r="AH39" s="30">
        <v>0</v>
      </c>
      <c r="AI39" s="30">
        <v>0</v>
      </c>
      <c r="AJ39" s="30">
        <v>0</v>
      </c>
      <c r="AK39" s="30">
        <v>0</v>
      </c>
      <c r="AL39" s="30">
        <v>0</v>
      </c>
      <c r="AM39" s="30">
        <v>0</v>
      </c>
      <c r="AN39" s="30">
        <v>0</v>
      </c>
      <c r="AO39" s="30">
        <v>0</v>
      </c>
      <c r="AP39" s="30">
        <v>0</v>
      </c>
      <c r="AQ39" s="30">
        <v>0</v>
      </c>
      <c r="AR39" s="30">
        <v>0</v>
      </c>
      <c r="AS39" s="30">
        <v>0</v>
      </c>
      <c r="AT39" s="30">
        <v>0</v>
      </c>
      <c r="AU39" s="30">
        <v>0</v>
      </c>
      <c r="AV39" s="30">
        <v>0</v>
      </c>
      <c r="AW39" s="30">
        <v>1.2128815940813298E-3</v>
      </c>
      <c r="AX39" s="30">
        <v>1.2066597621623626E-3</v>
      </c>
      <c r="AY39" s="30">
        <v>2.5237732093470861E-3</v>
      </c>
      <c r="AZ39" s="30">
        <v>0</v>
      </c>
      <c r="BA39" s="30">
        <v>0</v>
      </c>
      <c r="BB39" s="30">
        <v>0</v>
      </c>
      <c r="BC39" s="30">
        <v>0</v>
      </c>
      <c r="BD39" s="30">
        <v>0</v>
      </c>
      <c r="BE39" s="30">
        <v>0</v>
      </c>
      <c r="BF39" s="30">
        <v>7.8944527887815953E-3</v>
      </c>
      <c r="BG39" s="30">
        <v>0</v>
      </c>
      <c r="BH39" s="30">
        <v>0</v>
      </c>
      <c r="BI39" s="30">
        <v>0</v>
      </c>
      <c r="BJ39" s="30">
        <v>0</v>
      </c>
      <c r="BK39" s="30">
        <v>0</v>
      </c>
      <c r="BL39" s="30">
        <v>0</v>
      </c>
      <c r="BM39" s="30">
        <v>0</v>
      </c>
      <c r="BN39" s="30">
        <v>0</v>
      </c>
      <c r="BO39" s="30">
        <v>0</v>
      </c>
      <c r="BP39" s="30">
        <v>0</v>
      </c>
      <c r="BQ39" s="30">
        <v>0</v>
      </c>
      <c r="BR39" s="30">
        <v>0</v>
      </c>
      <c r="BS39" s="30">
        <v>0</v>
      </c>
      <c r="BT39" s="30">
        <v>0</v>
      </c>
      <c r="BU39" s="30">
        <v>0</v>
      </c>
      <c r="BV39" s="30">
        <v>0</v>
      </c>
      <c r="BW39" s="30">
        <v>0</v>
      </c>
      <c r="BX39" s="30">
        <v>0</v>
      </c>
      <c r="BY39" s="30">
        <v>0</v>
      </c>
      <c r="BZ39" s="30">
        <v>0.99994493337030832</v>
      </c>
      <c r="CA39" s="30">
        <v>0</v>
      </c>
      <c r="CB39" s="30">
        <v>0</v>
      </c>
      <c r="CC39" s="30">
        <v>0</v>
      </c>
      <c r="CD39" s="30">
        <v>0</v>
      </c>
      <c r="CE39" s="30">
        <v>0</v>
      </c>
      <c r="CF39" s="30">
        <v>0</v>
      </c>
      <c r="CG39" s="30">
        <v>0</v>
      </c>
      <c r="CH39" s="30">
        <v>0</v>
      </c>
      <c r="CI39" s="30">
        <v>0</v>
      </c>
      <c r="CJ39" s="30">
        <v>0</v>
      </c>
      <c r="CK39" s="30">
        <v>0</v>
      </c>
      <c r="CL39" s="30">
        <v>0</v>
      </c>
      <c r="CM39" s="30">
        <v>0</v>
      </c>
      <c r="CN39" s="30">
        <v>0</v>
      </c>
      <c r="CO39" s="30">
        <v>0</v>
      </c>
      <c r="CP39" s="30">
        <v>0</v>
      </c>
      <c r="CQ39" s="30">
        <v>0</v>
      </c>
      <c r="CR39" s="30">
        <v>0</v>
      </c>
      <c r="CS39" s="30">
        <v>0</v>
      </c>
      <c r="CT39" s="30">
        <v>0</v>
      </c>
      <c r="CU39" s="30">
        <v>0</v>
      </c>
      <c r="CV39" s="30">
        <v>0</v>
      </c>
      <c r="CW39" s="30">
        <v>0</v>
      </c>
      <c r="CX39" s="30">
        <v>0</v>
      </c>
      <c r="CY39" s="30">
        <v>0</v>
      </c>
      <c r="CZ39" s="30">
        <v>0</v>
      </c>
      <c r="DA39" s="30">
        <v>0</v>
      </c>
    </row>
    <row r="40" spans="1:105" ht="13.2" x14ac:dyDescent="0.25">
      <c r="A40" s="35" t="s">
        <v>168</v>
      </c>
      <c r="B40" s="30">
        <v>0</v>
      </c>
      <c r="C40" s="30">
        <v>1.5030040271636166E-2</v>
      </c>
      <c r="D40" s="30">
        <v>0</v>
      </c>
      <c r="E40" s="30">
        <v>0</v>
      </c>
      <c r="F40" s="30">
        <v>0</v>
      </c>
      <c r="G40" s="30">
        <v>0</v>
      </c>
      <c r="H40" s="30">
        <v>0</v>
      </c>
      <c r="I40" s="30">
        <v>0</v>
      </c>
      <c r="J40" s="30">
        <v>2.9999895762780842</v>
      </c>
      <c r="K40" s="30">
        <v>0.99992334873741395</v>
      </c>
      <c r="L40" s="30">
        <v>0</v>
      </c>
      <c r="M40" s="30">
        <v>0</v>
      </c>
      <c r="N40" s="30">
        <v>0</v>
      </c>
      <c r="O40" s="30">
        <v>0</v>
      </c>
      <c r="P40" s="30">
        <v>0</v>
      </c>
      <c r="Q40" s="30">
        <v>0</v>
      </c>
      <c r="R40" s="30">
        <v>2.9999535448376968</v>
      </c>
      <c r="S40" s="30">
        <v>0</v>
      </c>
      <c r="T40" s="30">
        <v>0</v>
      </c>
      <c r="U40" s="30">
        <v>0</v>
      </c>
      <c r="V40" s="30">
        <v>0</v>
      </c>
      <c r="W40" s="30">
        <v>0</v>
      </c>
      <c r="X40" s="30">
        <v>0</v>
      </c>
      <c r="Y40" s="30">
        <v>0</v>
      </c>
      <c r="Z40" s="30">
        <v>0</v>
      </c>
      <c r="AA40" s="30">
        <v>0</v>
      </c>
      <c r="AB40" s="30">
        <v>0</v>
      </c>
      <c r="AC40" s="30">
        <v>0</v>
      </c>
      <c r="AD40" s="30">
        <v>0</v>
      </c>
      <c r="AE40" s="30">
        <v>0.99989786930523428</v>
      </c>
      <c r="AF40" s="30">
        <v>0</v>
      </c>
      <c r="AG40" s="30">
        <v>0</v>
      </c>
      <c r="AH40" s="30">
        <v>0</v>
      </c>
      <c r="AI40" s="30">
        <v>0.52773904872392352</v>
      </c>
      <c r="AJ40" s="30">
        <v>0.70747716847635367</v>
      </c>
      <c r="AK40" s="30">
        <v>0</v>
      </c>
      <c r="AL40" s="30">
        <v>0.11179951612512685</v>
      </c>
      <c r="AM40" s="30">
        <v>0.67521553423222569</v>
      </c>
      <c r="AN40" s="30">
        <v>1.6482605223812303</v>
      </c>
      <c r="AO40" s="30">
        <v>0</v>
      </c>
      <c r="AP40" s="30">
        <v>0.39247772946041282</v>
      </c>
      <c r="AQ40" s="30">
        <v>6.6091522708088157E-2</v>
      </c>
      <c r="AR40" s="30">
        <v>0</v>
      </c>
      <c r="AS40" s="30">
        <v>3.1706470480551065E-2</v>
      </c>
      <c r="AT40" s="30">
        <v>0</v>
      </c>
      <c r="AU40" s="30">
        <v>0</v>
      </c>
      <c r="AV40" s="30">
        <v>0</v>
      </c>
      <c r="AW40" s="30">
        <v>0</v>
      </c>
      <c r="AX40" s="30">
        <v>0</v>
      </c>
      <c r="AY40" s="30">
        <v>0</v>
      </c>
      <c r="AZ40" s="30">
        <v>4.8192538886460218E-2</v>
      </c>
      <c r="BA40" s="30">
        <v>0.11175750585148493</v>
      </c>
      <c r="BB40" s="30">
        <v>0</v>
      </c>
      <c r="BC40" s="30">
        <v>6.3914610560404789E-2</v>
      </c>
      <c r="BD40" s="30">
        <v>0</v>
      </c>
      <c r="BE40" s="30">
        <v>0</v>
      </c>
      <c r="BF40" s="30">
        <v>0</v>
      </c>
      <c r="BG40" s="30">
        <v>0</v>
      </c>
      <c r="BH40" s="30">
        <v>0</v>
      </c>
      <c r="BI40" s="30">
        <v>0</v>
      </c>
      <c r="BJ40" s="30">
        <v>0</v>
      </c>
      <c r="BK40" s="30">
        <v>3.286899743028452E-2</v>
      </c>
      <c r="BL40" s="30">
        <v>0</v>
      </c>
      <c r="BM40" s="30">
        <v>0</v>
      </c>
      <c r="BN40" s="30">
        <v>0.99981423433508754</v>
      </c>
      <c r="BO40" s="30">
        <v>0</v>
      </c>
      <c r="BP40" s="30">
        <v>0</v>
      </c>
      <c r="BQ40" s="30">
        <v>0</v>
      </c>
      <c r="BR40" s="30">
        <v>0</v>
      </c>
      <c r="BS40" s="30">
        <v>0</v>
      </c>
      <c r="BT40" s="30">
        <v>0</v>
      </c>
      <c r="BU40" s="30">
        <v>0</v>
      </c>
      <c r="BV40" s="30">
        <v>0</v>
      </c>
      <c r="BW40" s="30">
        <v>0</v>
      </c>
      <c r="BX40" s="30">
        <v>0</v>
      </c>
      <c r="BY40" s="30">
        <v>0</v>
      </c>
      <c r="BZ40" s="30">
        <v>0</v>
      </c>
      <c r="CA40" s="30">
        <v>1.0000350206141349</v>
      </c>
      <c r="CB40" s="30">
        <v>0</v>
      </c>
      <c r="CC40" s="30">
        <v>0</v>
      </c>
      <c r="CD40" s="30">
        <v>0</v>
      </c>
      <c r="CE40" s="30">
        <v>0</v>
      </c>
      <c r="CF40" s="30">
        <v>0</v>
      </c>
      <c r="CG40" s="30">
        <v>0</v>
      </c>
      <c r="CH40" s="30">
        <v>0</v>
      </c>
      <c r="CI40" s="30">
        <v>0</v>
      </c>
      <c r="CJ40" s="30">
        <v>0</v>
      </c>
      <c r="CK40" s="30">
        <v>0</v>
      </c>
      <c r="CL40" s="30">
        <v>0</v>
      </c>
      <c r="CM40" s="30">
        <v>0</v>
      </c>
      <c r="CN40" s="30">
        <v>0</v>
      </c>
      <c r="CO40" s="30">
        <v>0</v>
      </c>
      <c r="CP40" s="30">
        <v>0</v>
      </c>
      <c r="CQ40" s="30">
        <v>0</v>
      </c>
      <c r="CR40" s="30">
        <v>0.35074160361881135</v>
      </c>
      <c r="CS40" s="30">
        <v>0</v>
      </c>
      <c r="CT40" s="30">
        <v>0</v>
      </c>
      <c r="CU40" s="30">
        <v>0</v>
      </c>
      <c r="CV40" s="30">
        <v>0</v>
      </c>
      <c r="CW40" s="30">
        <v>0</v>
      </c>
      <c r="CX40" s="30">
        <v>1.7085901210891302E-2</v>
      </c>
      <c r="CY40" s="30">
        <v>0</v>
      </c>
      <c r="CZ40" s="30">
        <v>0</v>
      </c>
      <c r="DA40" s="30">
        <v>0.15451771007738904</v>
      </c>
    </row>
    <row r="41" spans="1:105" ht="13.2" x14ac:dyDescent="0.25">
      <c r="A41" s="35" t="s">
        <v>54</v>
      </c>
      <c r="B41" s="30">
        <v>0</v>
      </c>
      <c r="C41" s="30">
        <v>0</v>
      </c>
      <c r="D41" s="30">
        <v>0</v>
      </c>
      <c r="E41" s="30">
        <v>0</v>
      </c>
      <c r="F41" s="30">
        <v>0</v>
      </c>
      <c r="G41" s="30">
        <v>0</v>
      </c>
      <c r="H41" s="30">
        <v>0</v>
      </c>
      <c r="I41" s="30">
        <v>0</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0</v>
      </c>
      <c r="AA41" s="30">
        <v>0</v>
      </c>
      <c r="AB41" s="30">
        <v>0</v>
      </c>
      <c r="AC41" s="30">
        <v>0</v>
      </c>
      <c r="AD41" s="30">
        <v>0</v>
      </c>
      <c r="AE41" s="30">
        <v>0</v>
      </c>
      <c r="AF41" s="30">
        <v>0</v>
      </c>
      <c r="AG41" s="30">
        <v>0</v>
      </c>
      <c r="AH41" s="30">
        <v>0</v>
      </c>
      <c r="AI41" s="30">
        <v>0</v>
      </c>
      <c r="AJ41" s="30">
        <v>0</v>
      </c>
      <c r="AK41" s="30">
        <v>0</v>
      </c>
      <c r="AL41" s="30">
        <v>0</v>
      </c>
      <c r="AM41" s="30">
        <v>0</v>
      </c>
      <c r="AN41" s="30">
        <v>0</v>
      </c>
      <c r="AO41" s="30">
        <v>0</v>
      </c>
      <c r="AP41" s="30">
        <v>0</v>
      </c>
      <c r="AQ41" s="30">
        <v>0</v>
      </c>
      <c r="AR41" s="30">
        <v>0</v>
      </c>
      <c r="AS41" s="30">
        <v>0</v>
      </c>
      <c r="AT41" s="30">
        <v>0</v>
      </c>
      <c r="AU41" s="30">
        <v>0</v>
      </c>
      <c r="AV41" s="30">
        <v>0</v>
      </c>
      <c r="AW41" s="30">
        <v>0</v>
      </c>
      <c r="AX41" s="30">
        <v>0</v>
      </c>
      <c r="AY41" s="30">
        <v>0</v>
      </c>
      <c r="AZ41" s="30">
        <v>0</v>
      </c>
      <c r="BA41" s="30">
        <v>0</v>
      </c>
      <c r="BB41" s="30">
        <v>0</v>
      </c>
      <c r="BC41" s="30">
        <v>0</v>
      </c>
      <c r="BD41" s="30">
        <v>0</v>
      </c>
      <c r="BE41" s="30">
        <v>0</v>
      </c>
      <c r="BF41" s="30">
        <v>0</v>
      </c>
      <c r="BG41" s="30">
        <v>0</v>
      </c>
      <c r="BH41" s="30">
        <v>0</v>
      </c>
      <c r="BI41" s="30">
        <v>0</v>
      </c>
      <c r="BJ41" s="30">
        <v>0</v>
      </c>
      <c r="BK41" s="30">
        <v>0</v>
      </c>
      <c r="BL41" s="30">
        <v>0</v>
      </c>
      <c r="BM41" s="30">
        <v>0</v>
      </c>
      <c r="BN41" s="30">
        <v>0</v>
      </c>
      <c r="BO41" s="30">
        <v>0</v>
      </c>
      <c r="BP41" s="30">
        <v>0</v>
      </c>
      <c r="BQ41" s="30">
        <v>0</v>
      </c>
      <c r="BR41" s="30">
        <v>0</v>
      </c>
      <c r="BS41" s="30">
        <v>0</v>
      </c>
      <c r="BT41" s="30">
        <v>0</v>
      </c>
      <c r="BU41" s="30">
        <v>0</v>
      </c>
      <c r="BV41" s="30">
        <v>0</v>
      </c>
      <c r="BW41" s="30">
        <v>0</v>
      </c>
      <c r="BX41" s="30">
        <v>0</v>
      </c>
      <c r="BY41" s="30">
        <v>0</v>
      </c>
      <c r="BZ41" s="30">
        <v>0</v>
      </c>
      <c r="CA41" s="30">
        <v>0</v>
      </c>
      <c r="CB41" s="30">
        <v>0</v>
      </c>
      <c r="CC41" s="30">
        <v>0</v>
      </c>
      <c r="CD41" s="30">
        <v>0</v>
      </c>
      <c r="CE41" s="30">
        <v>0</v>
      </c>
      <c r="CF41" s="30">
        <v>0</v>
      </c>
      <c r="CG41" s="30">
        <v>0</v>
      </c>
      <c r="CH41" s="30">
        <v>0</v>
      </c>
      <c r="CI41" s="30">
        <v>0</v>
      </c>
      <c r="CJ41" s="30">
        <v>0</v>
      </c>
      <c r="CK41" s="30">
        <v>0</v>
      </c>
      <c r="CL41" s="30">
        <v>0</v>
      </c>
      <c r="CM41" s="30">
        <v>0</v>
      </c>
      <c r="CN41" s="30">
        <v>0</v>
      </c>
      <c r="CO41" s="30">
        <v>0</v>
      </c>
      <c r="CP41" s="30">
        <v>0</v>
      </c>
      <c r="CQ41" s="30">
        <v>0</v>
      </c>
      <c r="CR41" s="30">
        <v>0</v>
      </c>
      <c r="CS41" s="30">
        <v>0</v>
      </c>
      <c r="CT41" s="30">
        <v>0</v>
      </c>
      <c r="CU41" s="30">
        <v>0</v>
      </c>
      <c r="CV41" s="30">
        <v>0</v>
      </c>
      <c r="CW41" s="30">
        <v>0</v>
      </c>
      <c r="CX41" s="30">
        <v>0</v>
      </c>
      <c r="CY41" s="30">
        <v>0</v>
      </c>
      <c r="CZ41" s="30">
        <v>0</v>
      </c>
      <c r="DA41" s="30">
        <v>0</v>
      </c>
    </row>
    <row r="42" spans="1:105" ht="13.2" x14ac:dyDescent="0.25">
      <c r="A42" s="35" t="s">
        <v>59</v>
      </c>
      <c r="B42" s="30">
        <v>0</v>
      </c>
      <c r="C42" s="30">
        <v>0</v>
      </c>
      <c r="D42" s="30">
        <v>0</v>
      </c>
      <c r="E42" s="30">
        <v>0</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30">
        <v>0</v>
      </c>
      <c r="AD42" s="30">
        <v>0</v>
      </c>
      <c r="AE42" s="30">
        <v>0</v>
      </c>
      <c r="AF42" s="30">
        <v>0</v>
      </c>
      <c r="AG42" s="30">
        <v>0</v>
      </c>
      <c r="AH42" s="30">
        <v>0</v>
      </c>
      <c r="AI42" s="30">
        <v>0</v>
      </c>
      <c r="AJ42" s="30">
        <v>0</v>
      </c>
      <c r="AK42" s="30">
        <v>0</v>
      </c>
      <c r="AL42" s="30">
        <v>0</v>
      </c>
      <c r="AM42" s="30">
        <v>0</v>
      </c>
      <c r="AN42" s="30">
        <v>0</v>
      </c>
      <c r="AO42" s="30">
        <v>0</v>
      </c>
      <c r="AP42" s="30">
        <v>0</v>
      </c>
      <c r="AQ42" s="30">
        <v>0</v>
      </c>
      <c r="AR42" s="30">
        <v>0</v>
      </c>
      <c r="AS42" s="30">
        <v>0</v>
      </c>
      <c r="AT42" s="30">
        <v>0</v>
      </c>
      <c r="AU42" s="30">
        <v>0</v>
      </c>
      <c r="AV42" s="30">
        <v>0</v>
      </c>
      <c r="AW42" s="30">
        <v>0</v>
      </c>
      <c r="AX42" s="30">
        <v>0</v>
      </c>
      <c r="AY42" s="30">
        <v>0</v>
      </c>
      <c r="AZ42" s="30">
        <v>0</v>
      </c>
      <c r="BA42" s="30">
        <v>0</v>
      </c>
      <c r="BB42" s="30">
        <v>0</v>
      </c>
      <c r="BC42" s="30">
        <v>0</v>
      </c>
      <c r="BD42" s="30">
        <v>0</v>
      </c>
      <c r="BE42" s="30">
        <v>0</v>
      </c>
      <c r="BF42" s="30">
        <v>0</v>
      </c>
      <c r="BG42" s="30">
        <v>0</v>
      </c>
      <c r="BH42" s="30">
        <v>0</v>
      </c>
      <c r="BI42" s="30">
        <v>0</v>
      </c>
      <c r="BJ42" s="30">
        <v>0</v>
      </c>
      <c r="BK42" s="30">
        <v>0</v>
      </c>
      <c r="BL42" s="30">
        <v>0</v>
      </c>
      <c r="BM42" s="30">
        <v>0</v>
      </c>
      <c r="BN42" s="30">
        <v>0</v>
      </c>
      <c r="BO42" s="30">
        <v>0</v>
      </c>
      <c r="BP42" s="30">
        <v>0</v>
      </c>
      <c r="BQ42" s="30">
        <v>0</v>
      </c>
      <c r="BR42" s="30">
        <v>0</v>
      </c>
      <c r="BS42" s="30">
        <v>0</v>
      </c>
      <c r="BT42" s="30">
        <v>0</v>
      </c>
      <c r="BU42" s="30">
        <v>0</v>
      </c>
      <c r="BV42" s="30">
        <v>0</v>
      </c>
      <c r="BW42" s="30">
        <v>0</v>
      </c>
      <c r="BX42" s="30">
        <v>0</v>
      </c>
      <c r="BY42" s="30">
        <v>0</v>
      </c>
      <c r="BZ42" s="30">
        <v>0</v>
      </c>
      <c r="CA42" s="30">
        <v>0</v>
      </c>
      <c r="CB42" s="30">
        <v>0</v>
      </c>
      <c r="CC42" s="30">
        <v>0</v>
      </c>
      <c r="CD42" s="30">
        <v>0</v>
      </c>
      <c r="CE42" s="30">
        <v>0</v>
      </c>
      <c r="CF42" s="30">
        <v>0</v>
      </c>
      <c r="CG42" s="30">
        <v>0</v>
      </c>
      <c r="CH42" s="30">
        <v>0</v>
      </c>
      <c r="CI42" s="30">
        <v>0</v>
      </c>
      <c r="CJ42" s="30">
        <v>0</v>
      </c>
      <c r="CK42" s="30">
        <v>0</v>
      </c>
      <c r="CL42" s="30">
        <v>0</v>
      </c>
      <c r="CM42" s="30">
        <v>0</v>
      </c>
      <c r="CN42" s="30">
        <v>0</v>
      </c>
      <c r="CO42" s="30">
        <v>0</v>
      </c>
      <c r="CP42" s="30">
        <v>0</v>
      </c>
      <c r="CQ42" s="30">
        <v>0</v>
      </c>
      <c r="CR42" s="30">
        <v>0</v>
      </c>
      <c r="CS42" s="30">
        <v>0</v>
      </c>
      <c r="CT42" s="30">
        <v>0</v>
      </c>
      <c r="CU42" s="30">
        <v>0</v>
      </c>
      <c r="CV42" s="30">
        <v>0</v>
      </c>
      <c r="CW42" s="30">
        <v>0</v>
      </c>
      <c r="CX42" s="30">
        <v>0</v>
      </c>
      <c r="CY42" s="30">
        <v>0</v>
      </c>
      <c r="CZ42" s="30">
        <v>0</v>
      </c>
      <c r="DA42" s="30">
        <v>0</v>
      </c>
    </row>
    <row r="43" spans="1:105" ht="13.2" x14ac:dyDescent="0.25">
      <c r="A43" s="35" t="s">
        <v>195</v>
      </c>
      <c r="B43" s="30">
        <v>1.0461705720314487</v>
      </c>
      <c r="C43" s="30">
        <v>1.0551077190228986</v>
      </c>
      <c r="D43" s="30">
        <v>3</v>
      </c>
      <c r="E43" s="30">
        <v>0</v>
      </c>
      <c r="F43" s="30">
        <v>0</v>
      </c>
      <c r="G43" s="30">
        <v>0</v>
      </c>
      <c r="H43" s="30">
        <v>0</v>
      </c>
      <c r="I43" s="30">
        <v>0</v>
      </c>
      <c r="J43" s="30">
        <v>0</v>
      </c>
      <c r="K43" s="30">
        <v>0</v>
      </c>
      <c r="L43" s="30">
        <v>0</v>
      </c>
      <c r="M43" s="30">
        <v>3.0000513164601466</v>
      </c>
      <c r="N43" s="30">
        <v>0</v>
      </c>
      <c r="O43" s="30">
        <v>0</v>
      </c>
      <c r="P43" s="30">
        <v>1.9999223777160724</v>
      </c>
      <c r="Q43" s="30">
        <v>0</v>
      </c>
      <c r="R43" s="30">
        <v>0</v>
      </c>
      <c r="S43" s="30">
        <v>0</v>
      </c>
      <c r="T43" s="30">
        <v>0</v>
      </c>
      <c r="U43" s="30">
        <v>0</v>
      </c>
      <c r="V43" s="30">
        <v>2.9999566375609219</v>
      </c>
      <c r="W43" s="30">
        <v>0</v>
      </c>
      <c r="X43" s="30">
        <v>0</v>
      </c>
      <c r="Y43" s="30">
        <v>0</v>
      </c>
      <c r="Z43" s="30">
        <v>1.9999558909502484</v>
      </c>
      <c r="AA43" s="30">
        <v>0</v>
      </c>
      <c r="AB43" s="30">
        <v>0</v>
      </c>
      <c r="AC43" s="30">
        <v>0</v>
      </c>
      <c r="AD43" s="30">
        <v>2.9999618132988011</v>
      </c>
      <c r="AE43" s="30">
        <v>0</v>
      </c>
      <c r="AF43" s="30">
        <v>0</v>
      </c>
      <c r="AG43" s="30">
        <v>0</v>
      </c>
      <c r="AH43" s="30">
        <v>0</v>
      </c>
      <c r="AI43" s="30">
        <v>4.9874473515982697E-2</v>
      </c>
      <c r="AJ43" s="30">
        <v>0.43475332149957285</v>
      </c>
      <c r="AK43" s="30">
        <v>1.7246986311389276</v>
      </c>
      <c r="AL43" s="30">
        <v>1.8275980863123784</v>
      </c>
      <c r="AM43" s="30">
        <v>1.4354790884133644</v>
      </c>
      <c r="AN43" s="30">
        <v>0.88553562551909659</v>
      </c>
      <c r="AO43" s="30">
        <v>1.2622639603894519</v>
      </c>
      <c r="AP43" s="30">
        <v>0.69695905154988569</v>
      </c>
      <c r="AQ43" s="30">
        <v>0.48839434581996571</v>
      </c>
      <c r="AR43" s="30">
        <v>0.30961861752681463</v>
      </c>
      <c r="AS43" s="30">
        <v>3.2526287010200328E-2</v>
      </c>
      <c r="AT43" s="30">
        <v>0</v>
      </c>
      <c r="AU43" s="30">
        <v>2.9326419196392516E-2</v>
      </c>
      <c r="AV43" s="30">
        <v>1.3419619222246515E-2</v>
      </c>
      <c r="AW43" s="30">
        <v>0.12059431585792448</v>
      </c>
      <c r="AX43" s="30">
        <v>0</v>
      </c>
      <c r="AY43" s="30">
        <v>0.83288587870172537</v>
      </c>
      <c r="AZ43" s="30">
        <v>1.942581706838892</v>
      </c>
      <c r="BA43" s="30">
        <v>1.75880160197068</v>
      </c>
      <c r="BB43" s="30">
        <v>1.9062569427065927</v>
      </c>
      <c r="BC43" s="30">
        <v>1.5390082412264867</v>
      </c>
      <c r="BD43" s="30">
        <v>1.0041353892111624</v>
      </c>
      <c r="BE43" s="30">
        <v>1.2310224669785823</v>
      </c>
      <c r="BF43" s="30">
        <v>0.93384302773087657</v>
      </c>
      <c r="BG43" s="30">
        <v>1.6787959445385656</v>
      </c>
      <c r="BH43" s="30">
        <v>1.0310785740620627</v>
      </c>
      <c r="BI43" s="30">
        <v>0.67193933122918581</v>
      </c>
      <c r="BJ43" s="30">
        <v>0.26589009116378337</v>
      </c>
      <c r="BK43" s="30">
        <v>0.14611511534151972</v>
      </c>
      <c r="BL43" s="30">
        <v>2.500002373021446</v>
      </c>
      <c r="BM43" s="30">
        <v>1.9999666298538654</v>
      </c>
      <c r="BN43" s="30">
        <v>0</v>
      </c>
      <c r="BO43" s="30">
        <v>0</v>
      </c>
      <c r="BP43" s="30">
        <v>2.333346173592179</v>
      </c>
      <c r="BQ43" s="30">
        <v>0</v>
      </c>
      <c r="BR43" s="30">
        <v>1.9999953253538623</v>
      </c>
      <c r="BS43" s="30">
        <v>0</v>
      </c>
      <c r="BT43" s="30">
        <v>0</v>
      </c>
      <c r="BU43" s="30">
        <v>0</v>
      </c>
      <c r="BV43" s="30">
        <v>0</v>
      </c>
      <c r="BW43" s="30">
        <v>0</v>
      </c>
      <c r="BX43" s="30">
        <v>0</v>
      </c>
      <c r="BY43" s="30">
        <v>0</v>
      </c>
      <c r="BZ43" s="30">
        <v>0</v>
      </c>
      <c r="CA43" s="30">
        <v>0</v>
      </c>
      <c r="CB43" s="30">
        <v>0</v>
      </c>
      <c r="CC43" s="30">
        <v>0</v>
      </c>
      <c r="CD43" s="30">
        <v>0</v>
      </c>
      <c r="CE43" s="30">
        <v>0</v>
      </c>
      <c r="CF43" s="30">
        <v>0</v>
      </c>
      <c r="CG43" s="30">
        <v>2.9999518505457843</v>
      </c>
      <c r="CH43" s="30">
        <v>0</v>
      </c>
      <c r="CI43" s="30">
        <v>0</v>
      </c>
      <c r="CJ43" s="30">
        <v>0.99996220938856617</v>
      </c>
      <c r="CK43" s="30">
        <v>0</v>
      </c>
      <c r="CL43" s="30">
        <v>2.0000035458518317</v>
      </c>
      <c r="CM43" s="30">
        <v>0</v>
      </c>
      <c r="CN43" s="30">
        <v>0</v>
      </c>
      <c r="CO43" s="30">
        <v>0</v>
      </c>
      <c r="CP43" s="30">
        <v>1.5000156619171252</v>
      </c>
      <c r="CQ43" s="30">
        <v>1.5000540907866617</v>
      </c>
      <c r="CR43" s="30">
        <v>0</v>
      </c>
      <c r="CS43" s="30">
        <v>4.0424159217543019E-2</v>
      </c>
      <c r="CT43" s="30">
        <v>1.4427350390263391E-2</v>
      </c>
      <c r="CU43" s="30">
        <v>1.6482377903013472</v>
      </c>
      <c r="CV43" s="30">
        <v>0.11074583226013501</v>
      </c>
      <c r="CW43" s="30">
        <v>0.12561810610426852</v>
      </c>
      <c r="CX43" s="30">
        <v>0</v>
      </c>
      <c r="CY43" s="30">
        <v>0</v>
      </c>
      <c r="CZ43" s="30">
        <v>2.4725163169431101</v>
      </c>
      <c r="DA43" s="30">
        <v>1.8116713627674841</v>
      </c>
    </row>
    <row r="44" spans="1:105" ht="13.2" x14ac:dyDescent="0.25">
      <c r="A44" s="35" t="s">
        <v>60</v>
      </c>
      <c r="B44" s="30">
        <v>4.2383052881216548E-4</v>
      </c>
      <c r="C44" s="30">
        <v>2.8195989199235029E-4</v>
      </c>
      <c r="D44" s="30">
        <v>0</v>
      </c>
      <c r="E44" s="30">
        <v>0</v>
      </c>
      <c r="F44" s="30">
        <v>0</v>
      </c>
      <c r="G44" s="30">
        <v>0</v>
      </c>
      <c r="H44" s="30">
        <v>0</v>
      </c>
      <c r="I44" s="30">
        <v>0</v>
      </c>
      <c r="J44" s="30">
        <v>0</v>
      </c>
      <c r="K44" s="30">
        <v>0</v>
      </c>
      <c r="L44" s="30">
        <v>0</v>
      </c>
      <c r="M44" s="30">
        <v>0</v>
      </c>
      <c r="N44" s="30">
        <v>0</v>
      </c>
      <c r="O44" s="30">
        <v>0</v>
      </c>
      <c r="P44" s="30">
        <v>0</v>
      </c>
      <c r="Q44" s="30">
        <v>0</v>
      </c>
      <c r="R44" s="30">
        <v>0</v>
      </c>
      <c r="S44" s="30">
        <v>0</v>
      </c>
      <c r="T44" s="30">
        <v>0</v>
      </c>
      <c r="U44" s="30">
        <v>0</v>
      </c>
      <c r="V44" s="30">
        <v>0</v>
      </c>
      <c r="W44" s="30">
        <v>0</v>
      </c>
      <c r="X44" s="30">
        <v>0</v>
      </c>
      <c r="Y44" s="30">
        <v>0</v>
      </c>
      <c r="Z44" s="30">
        <v>0</v>
      </c>
      <c r="AA44" s="30">
        <v>0</v>
      </c>
      <c r="AB44" s="30">
        <v>0</v>
      </c>
      <c r="AC44" s="30">
        <v>0</v>
      </c>
      <c r="AD44" s="30">
        <v>0</v>
      </c>
      <c r="AE44" s="30">
        <v>0</v>
      </c>
      <c r="AF44" s="30">
        <v>0</v>
      </c>
      <c r="AG44" s="30">
        <v>0</v>
      </c>
      <c r="AH44" s="30">
        <v>0</v>
      </c>
      <c r="AI44" s="30">
        <v>2.7304632840105918E-3</v>
      </c>
      <c r="AJ44" s="30">
        <v>0</v>
      </c>
      <c r="AK44" s="30">
        <v>1.5540917417300909E-2</v>
      </c>
      <c r="AL44" s="30">
        <v>8.7795279288287922E-3</v>
      </c>
      <c r="AM44" s="30">
        <v>8.2322462103363137E-2</v>
      </c>
      <c r="AN44" s="30">
        <v>1.6497847473711816E-2</v>
      </c>
      <c r="AO44" s="30">
        <v>1.0333800567428591E-2</v>
      </c>
      <c r="AP44" s="30">
        <v>0</v>
      </c>
      <c r="AQ44" s="30">
        <v>1.4337759047043678E-2</v>
      </c>
      <c r="AR44" s="30">
        <v>0</v>
      </c>
      <c r="AS44" s="30">
        <v>0</v>
      </c>
      <c r="AT44" s="30">
        <v>0</v>
      </c>
      <c r="AU44" s="30">
        <v>0.41448085774126237</v>
      </c>
      <c r="AV44" s="30">
        <v>0.55181813849763317</v>
      </c>
      <c r="AW44" s="30">
        <v>2.8585869748089743E-2</v>
      </c>
      <c r="AX44" s="30">
        <v>2.9731922423215595E-2</v>
      </c>
      <c r="AY44" s="30">
        <v>0.15681537595761696</v>
      </c>
      <c r="AZ44" s="30">
        <v>3.3719751088184577E-2</v>
      </c>
      <c r="BA44" s="30">
        <v>3.4701410803748979E-2</v>
      </c>
      <c r="BB44" s="30">
        <v>3.1721468740665705E-2</v>
      </c>
      <c r="BC44" s="30">
        <v>5.783520367528483E-2</v>
      </c>
      <c r="BD44" s="30">
        <v>7.0821900803917327E-3</v>
      </c>
      <c r="BE44" s="30">
        <v>1.5567271548865934E-2</v>
      </c>
      <c r="BF44" s="30">
        <v>4.2286560342551047E-3</v>
      </c>
      <c r="BG44" s="30">
        <v>3.733784961892464E-2</v>
      </c>
      <c r="BH44" s="30">
        <v>4.0386942178156721E-2</v>
      </c>
      <c r="BI44" s="30">
        <v>5.6477148471311958E-3</v>
      </c>
      <c r="BJ44" s="30">
        <v>5.5240458946474941E-3</v>
      </c>
      <c r="BK44" s="30">
        <v>4.1107625341627353E-3</v>
      </c>
      <c r="BL44" s="30">
        <v>0</v>
      </c>
      <c r="BM44" s="30">
        <v>0</v>
      </c>
      <c r="BN44" s="30">
        <v>0</v>
      </c>
      <c r="BO44" s="30">
        <v>0</v>
      </c>
      <c r="BP44" s="30">
        <v>0</v>
      </c>
      <c r="BQ44" s="30">
        <v>0</v>
      </c>
      <c r="BR44" s="30">
        <v>0</v>
      </c>
      <c r="BS44" s="30">
        <v>0</v>
      </c>
      <c r="BT44" s="30">
        <v>0</v>
      </c>
      <c r="BU44" s="30">
        <v>0</v>
      </c>
      <c r="BV44" s="30">
        <v>0</v>
      </c>
      <c r="BW44" s="30">
        <v>0</v>
      </c>
      <c r="BX44" s="30">
        <v>0</v>
      </c>
      <c r="BY44" s="30">
        <v>2.9999677781175951</v>
      </c>
      <c r="BZ44" s="30">
        <v>0</v>
      </c>
      <c r="CA44" s="30">
        <v>0</v>
      </c>
      <c r="CB44" s="30">
        <v>0</v>
      </c>
      <c r="CC44" s="30">
        <v>0</v>
      </c>
      <c r="CD44" s="30">
        <v>0</v>
      </c>
      <c r="CE44" s="30">
        <v>0</v>
      </c>
      <c r="CF44" s="30">
        <v>0</v>
      </c>
      <c r="CG44" s="30">
        <v>0</v>
      </c>
      <c r="CH44" s="30">
        <v>0</v>
      </c>
      <c r="CI44" s="30">
        <v>0</v>
      </c>
      <c r="CJ44" s="30">
        <v>0</v>
      </c>
      <c r="CK44" s="30">
        <v>0</v>
      </c>
      <c r="CL44" s="30">
        <v>0</v>
      </c>
      <c r="CM44" s="30">
        <v>0</v>
      </c>
      <c r="CN44" s="30">
        <v>0</v>
      </c>
      <c r="CO44" s="30">
        <v>0</v>
      </c>
      <c r="CP44" s="30">
        <v>0</v>
      </c>
      <c r="CQ44" s="30">
        <v>0</v>
      </c>
      <c r="CR44" s="30">
        <v>3.0068615602245226E-2</v>
      </c>
      <c r="CS44" s="30">
        <v>7.7790102179299464E-2</v>
      </c>
      <c r="CT44" s="30">
        <v>1.4612224117024585E-2</v>
      </c>
      <c r="CU44" s="30">
        <v>1.0377894753132715E-2</v>
      </c>
      <c r="CV44" s="30">
        <v>3.6487390799808402E-2</v>
      </c>
      <c r="CW44" s="30">
        <v>0</v>
      </c>
      <c r="CX44" s="30">
        <v>6.7310741842276686E-2</v>
      </c>
      <c r="CY44" s="30">
        <v>0</v>
      </c>
      <c r="CZ44" s="30">
        <v>1.566014421745799E-2</v>
      </c>
      <c r="DA44" s="30">
        <v>3.0436503069703542E-2</v>
      </c>
    </row>
    <row r="45" spans="1:105" ht="13.2" x14ac:dyDescent="0.25">
      <c r="A45" s="35" t="s">
        <v>53</v>
      </c>
      <c r="B45" s="30">
        <v>1.7375890993846947</v>
      </c>
      <c r="C45" s="30">
        <v>1.900679610407189</v>
      </c>
      <c r="D45" s="30">
        <v>0</v>
      </c>
      <c r="E45" s="30">
        <v>0</v>
      </c>
      <c r="F45" s="30">
        <v>3.000021929795083</v>
      </c>
      <c r="G45" s="30">
        <v>3.0001214734614723</v>
      </c>
      <c r="H45" s="30">
        <v>0</v>
      </c>
      <c r="I45" s="30">
        <v>0</v>
      </c>
      <c r="J45" s="30">
        <v>0</v>
      </c>
      <c r="K45" s="30">
        <v>1.9999259274656174</v>
      </c>
      <c r="L45" s="30">
        <v>3.0001206534108826</v>
      </c>
      <c r="M45" s="30">
        <v>7.5175120420434283E-5</v>
      </c>
      <c r="N45" s="30">
        <v>0</v>
      </c>
      <c r="O45" s="30">
        <v>0</v>
      </c>
      <c r="P45" s="30">
        <v>0</v>
      </c>
      <c r="Q45" s="30">
        <v>2.0000591730513753</v>
      </c>
      <c r="R45" s="30">
        <v>0</v>
      </c>
      <c r="S45" s="30">
        <v>0</v>
      </c>
      <c r="T45" s="30">
        <v>2.9998949538020283</v>
      </c>
      <c r="U45" s="30">
        <v>2.9999337510913038</v>
      </c>
      <c r="V45" s="30">
        <v>0</v>
      </c>
      <c r="W45" s="30">
        <v>0</v>
      </c>
      <c r="X45" s="30">
        <v>0</v>
      </c>
      <c r="Y45" s="30">
        <v>1.9999770524702714</v>
      </c>
      <c r="Z45" s="30">
        <v>0</v>
      </c>
      <c r="AA45" s="30">
        <v>2.000044986032214</v>
      </c>
      <c r="AB45" s="30">
        <v>0</v>
      </c>
      <c r="AC45" s="30">
        <v>2.9998943695898026</v>
      </c>
      <c r="AD45" s="30">
        <v>1.2142324534658577E-4</v>
      </c>
      <c r="AE45" s="30">
        <v>1.9999380574060639</v>
      </c>
      <c r="AF45" s="30">
        <v>2.5998922028633382</v>
      </c>
      <c r="AG45" s="30">
        <v>2.6013174545848381</v>
      </c>
      <c r="AH45" s="30">
        <v>2.5999303552295365</v>
      </c>
      <c r="AI45" s="30">
        <v>2.1793974517670258</v>
      </c>
      <c r="AJ45" s="30">
        <v>1.8582446660257963</v>
      </c>
      <c r="AK45" s="30">
        <v>0.85498844801415452</v>
      </c>
      <c r="AL45" s="30">
        <v>0.69277945637902372</v>
      </c>
      <c r="AM45" s="30">
        <v>0.17335163129794073</v>
      </c>
      <c r="AN45" s="30">
        <v>4.2235475499870882E-2</v>
      </c>
      <c r="AO45" s="30">
        <v>1.4397975465821515</v>
      </c>
      <c r="AP45" s="30">
        <v>1.8572671703638217</v>
      </c>
      <c r="AQ45" s="30">
        <v>2.3418121781315326</v>
      </c>
      <c r="AR45" s="30">
        <v>2.6230839369959669</v>
      </c>
      <c r="AS45" s="30">
        <v>2.7323630558875731</v>
      </c>
      <c r="AT45" s="30">
        <v>2.9770517886132435</v>
      </c>
      <c r="AU45" s="30">
        <v>0</v>
      </c>
      <c r="AV45" s="30">
        <v>4.3059129893524811E-2</v>
      </c>
      <c r="AW45" s="30">
        <v>2.2869229669805298E-3</v>
      </c>
      <c r="AX45" s="30">
        <v>4.5503830495680344E-3</v>
      </c>
      <c r="AY45" s="30">
        <v>2.3793233173258098E-3</v>
      </c>
      <c r="AZ45" s="30">
        <v>0.23997294371182859</v>
      </c>
      <c r="BA45" s="30">
        <v>0.32319335074792549</v>
      </c>
      <c r="BB45" s="30">
        <v>0.30199543235145065</v>
      </c>
      <c r="BC45" s="30">
        <v>0.18124001067440554</v>
      </c>
      <c r="BD45" s="30">
        <v>1.4658775942972126</v>
      </c>
      <c r="BE45" s="30">
        <v>1.0436542482500193</v>
      </c>
      <c r="BF45" s="30">
        <v>1.4513086310688601</v>
      </c>
      <c r="BG45" s="30">
        <v>0.53078428395208233</v>
      </c>
      <c r="BH45" s="30">
        <v>1.5917442453882393</v>
      </c>
      <c r="BI45" s="30">
        <v>2.1296900311611759</v>
      </c>
      <c r="BJ45" s="30">
        <v>2.4427901203913343</v>
      </c>
      <c r="BK45" s="30">
        <v>2.3924100242272002</v>
      </c>
      <c r="BL45" s="30">
        <v>0</v>
      </c>
      <c r="BM45" s="30">
        <v>0</v>
      </c>
      <c r="BN45" s="30">
        <v>2.0000535030955042</v>
      </c>
      <c r="BO45" s="30">
        <v>0</v>
      </c>
      <c r="BP45" s="30">
        <v>0</v>
      </c>
      <c r="BQ45" s="30">
        <v>2.666734574805167</v>
      </c>
      <c r="BR45" s="30">
        <v>0.99991008844554852</v>
      </c>
      <c r="BS45" s="30">
        <v>2.999970133559593</v>
      </c>
      <c r="BT45" s="30">
        <v>0</v>
      </c>
      <c r="BU45" s="30">
        <v>1.5499161233641741</v>
      </c>
      <c r="BV45" s="30">
        <v>1.350041881680109</v>
      </c>
      <c r="BW45" s="30">
        <v>3.0009985670108508</v>
      </c>
      <c r="BX45" s="30">
        <v>2.999983972561592</v>
      </c>
      <c r="BY45" s="30">
        <v>0</v>
      </c>
      <c r="BZ45" s="30">
        <v>2.000027904142784</v>
      </c>
      <c r="CA45" s="30">
        <v>1.9998850797381584</v>
      </c>
      <c r="CB45" s="30">
        <v>0</v>
      </c>
      <c r="CC45" s="30">
        <v>0</v>
      </c>
      <c r="CD45" s="30">
        <v>0</v>
      </c>
      <c r="CE45" s="30">
        <v>0</v>
      </c>
      <c r="CF45" s="30">
        <v>2.9999175295697991</v>
      </c>
      <c r="CG45" s="30">
        <v>0</v>
      </c>
      <c r="CH45" s="30">
        <v>0</v>
      </c>
      <c r="CI45" s="30">
        <v>0.99996111611101268</v>
      </c>
      <c r="CJ45" s="30">
        <v>0</v>
      </c>
      <c r="CK45" s="30">
        <v>0</v>
      </c>
      <c r="CL45" s="30">
        <v>0</v>
      </c>
      <c r="CM45" s="30">
        <v>2.0001383400325543</v>
      </c>
      <c r="CN45" s="30">
        <v>0</v>
      </c>
      <c r="CO45" s="30">
        <v>1.9999807015648141</v>
      </c>
      <c r="CP45" s="30">
        <v>0.50005621864132976</v>
      </c>
      <c r="CQ45" s="30">
        <v>0</v>
      </c>
      <c r="CR45" s="30">
        <v>2.5207583686077277</v>
      </c>
      <c r="CS45" s="30">
        <v>2.7022455793976121</v>
      </c>
      <c r="CT45" s="30">
        <v>0</v>
      </c>
      <c r="CU45" s="30">
        <v>1.0295076613111305</v>
      </c>
      <c r="CV45" s="30">
        <v>2.6163421360985133E-2</v>
      </c>
      <c r="CW45" s="30">
        <v>1.4197378950112267</v>
      </c>
      <c r="CX45" s="30">
        <v>0</v>
      </c>
      <c r="CY45" s="30">
        <v>0</v>
      </c>
      <c r="CZ45" s="30">
        <v>0.10523862588718755</v>
      </c>
      <c r="DA45" s="30">
        <v>0.40814854062617534</v>
      </c>
    </row>
    <row r="46" spans="1:105" ht="13.2" x14ac:dyDescent="0.25">
      <c r="A46" s="35" t="s">
        <v>61</v>
      </c>
      <c r="B46" s="30">
        <v>0</v>
      </c>
      <c r="C46" s="30">
        <v>0</v>
      </c>
      <c r="D46" s="30">
        <v>0</v>
      </c>
      <c r="E46" s="30">
        <v>0</v>
      </c>
      <c r="F46" s="30">
        <v>0</v>
      </c>
      <c r="G46" s="30">
        <v>0</v>
      </c>
      <c r="H46" s="30">
        <v>0</v>
      </c>
      <c r="I46" s="30">
        <v>0</v>
      </c>
      <c r="J46" s="30">
        <v>0</v>
      </c>
      <c r="K46" s="30">
        <v>0</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30">
        <v>0</v>
      </c>
      <c r="AD46" s="30">
        <v>0</v>
      </c>
      <c r="AE46" s="30">
        <v>0</v>
      </c>
      <c r="AF46" s="30">
        <v>0</v>
      </c>
      <c r="AG46" s="30">
        <v>0</v>
      </c>
      <c r="AH46" s="30">
        <v>0</v>
      </c>
      <c r="AI46" s="30">
        <v>0</v>
      </c>
      <c r="AJ46" s="30">
        <v>0</v>
      </c>
      <c r="AK46" s="30">
        <v>0</v>
      </c>
      <c r="AL46" s="30">
        <v>0</v>
      </c>
      <c r="AM46" s="30">
        <v>0.15889593691448806</v>
      </c>
      <c r="AN46" s="30">
        <v>0</v>
      </c>
      <c r="AO46" s="30">
        <v>0</v>
      </c>
      <c r="AP46" s="30">
        <v>0</v>
      </c>
      <c r="AQ46" s="30">
        <v>0</v>
      </c>
      <c r="AR46" s="30">
        <v>0</v>
      </c>
      <c r="AS46" s="30">
        <v>0</v>
      </c>
      <c r="AT46" s="30">
        <v>0</v>
      </c>
      <c r="AU46" s="30">
        <v>0</v>
      </c>
      <c r="AV46" s="30">
        <v>0</v>
      </c>
      <c r="AW46" s="30">
        <v>2.2652675746041391E-3</v>
      </c>
      <c r="AX46" s="30">
        <v>1.1268236100475666E-3</v>
      </c>
      <c r="AY46" s="30">
        <v>5.6563031161690369E-2</v>
      </c>
      <c r="AZ46" s="30">
        <v>0</v>
      </c>
      <c r="BA46" s="30">
        <v>0</v>
      </c>
      <c r="BB46" s="30">
        <v>0</v>
      </c>
      <c r="BC46" s="30">
        <v>0</v>
      </c>
      <c r="BD46" s="30">
        <v>0</v>
      </c>
      <c r="BE46" s="30">
        <v>0</v>
      </c>
      <c r="BF46" s="30">
        <v>2.4573775391509237E-3</v>
      </c>
      <c r="BG46" s="30">
        <v>0</v>
      </c>
      <c r="BH46" s="30">
        <v>0</v>
      </c>
      <c r="BI46" s="30">
        <v>0</v>
      </c>
      <c r="BJ46" s="30">
        <v>0</v>
      </c>
      <c r="BK46" s="30">
        <v>0</v>
      </c>
      <c r="BL46" s="30">
        <v>0</v>
      </c>
      <c r="BM46" s="30">
        <v>0</v>
      </c>
      <c r="BN46" s="30">
        <v>0</v>
      </c>
      <c r="BO46" s="30">
        <v>0</v>
      </c>
      <c r="BP46" s="30">
        <v>0</v>
      </c>
      <c r="BQ46" s="30">
        <v>0</v>
      </c>
      <c r="BR46" s="30">
        <v>0</v>
      </c>
      <c r="BS46" s="30">
        <v>0</v>
      </c>
      <c r="BT46" s="30">
        <v>0</v>
      </c>
      <c r="BU46" s="30">
        <v>0</v>
      </c>
      <c r="BV46" s="30">
        <v>0</v>
      </c>
      <c r="BW46" s="30">
        <v>0</v>
      </c>
      <c r="BX46" s="30">
        <v>0</v>
      </c>
      <c r="BY46" s="30">
        <v>0</v>
      </c>
      <c r="BZ46" s="30">
        <v>0</v>
      </c>
      <c r="CA46" s="30">
        <v>0</v>
      </c>
      <c r="CB46" s="30">
        <v>0</v>
      </c>
      <c r="CC46" s="30">
        <v>0</v>
      </c>
      <c r="CD46" s="30">
        <v>0</v>
      </c>
      <c r="CE46" s="30">
        <v>0</v>
      </c>
      <c r="CF46" s="30">
        <v>0</v>
      </c>
      <c r="CG46" s="30">
        <v>0</v>
      </c>
      <c r="CH46" s="30">
        <v>0</v>
      </c>
      <c r="CI46" s="30">
        <v>0</v>
      </c>
      <c r="CJ46" s="30">
        <v>0</v>
      </c>
      <c r="CK46" s="30">
        <v>0</v>
      </c>
      <c r="CL46" s="30">
        <v>0</v>
      </c>
      <c r="CM46" s="30">
        <v>0</v>
      </c>
      <c r="CN46" s="30">
        <v>0</v>
      </c>
      <c r="CO46" s="30">
        <v>0</v>
      </c>
      <c r="CP46" s="30">
        <v>0</v>
      </c>
      <c r="CQ46" s="30">
        <v>0</v>
      </c>
      <c r="CR46" s="30">
        <v>0</v>
      </c>
      <c r="CS46" s="30">
        <v>0</v>
      </c>
      <c r="CT46" s="30">
        <v>0</v>
      </c>
      <c r="CU46" s="30">
        <v>0</v>
      </c>
      <c r="CV46" s="30">
        <v>0</v>
      </c>
      <c r="CW46" s="30">
        <v>0</v>
      </c>
      <c r="CX46" s="30">
        <v>3.5922812775932796E-3</v>
      </c>
      <c r="CY46" s="30">
        <v>0</v>
      </c>
      <c r="CZ46" s="30">
        <v>0</v>
      </c>
      <c r="DA46" s="30">
        <v>0</v>
      </c>
    </row>
    <row r="47" spans="1:105" ht="13.2" x14ac:dyDescent="0.25">
      <c r="A47" s="35" t="s">
        <v>62</v>
      </c>
      <c r="B47" s="30">
        <v>0</v>
      </c>
      <c r="C47" s="30">
        <v>0</v>
      </c>
      <c r="D47" s="30">
        <v>0</v>
      </c>
      <c r="E47" s="30">
        <v>0</v>
      </c>
      <c r="F47" s="30">
        <v>0</v>
      </c>
      <c r="G47" s="30">
        <v>0</v>
      </c>
      <c r="H47" s="30">
        <v>0</v>
      </c>
      <c r="I47" s="30">
        <v>0</v>
      </c>
      <c r="J47" s="30">
        <v>0</v>
      </c>
      <c r="K47" s="30">
        <v>0</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30">
        <v>0</v>
      </c>
      <c r="AD47" s="30">
        <v>0</v>
      </c>
      <c r="AE47" s="30">
        <v>0</v>
      </c>
      <c r="AF47" s="30">
        <v>0</v>
      </c>
      <c r="AG47" s="30">
        <v>0</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c r="AY47" s="30">
        <v>0</v>
      </c>
      <c r="AZ47" s="30">
        <v>0</v>
      </c>
      <c r="BA47" s="30">
        <v>0</v>
      </c>
      <c r="BB47" s="30">
        <v>0</v>
      </c>
      <c r="BC47" s="30">
        <v>0</v>
      </c>
      <c r="BD47" s="30">
        <v>0</v>
      </c>
      <c r="BE47" s="30">
        <v>0</v>
      </c>
      <c r="BF47" s="30">
        <v>0</v>
      </c>
      <c r="BG47" s="30">
        <v>0</v>
      </c>
      <c r="BH47" s="30">
        <v>0</v>
      </c>
      <c r="BI47" s="30">
        <v>0</v>
      </c>
      <c r="BJ47" s="30">
        <v>0</v>
      </c>
      <c r="BK47" s="30">
        <v>0</v>
      </c>
      <c r="BL47" s="30">
        <v>0</v>
      </c>
      <c r="BM47" s="30">
        <v>0</v>
      </c>
      <c r="BN47" s="30">
        <v>0</v>
      </c>
      <c r="BO47" s="30">
        <v>0</v>
      </c>
      <c r="BP47" s="30">
        <v>0</v>
      </c>
      <c r="BQ47" s="30">
        <v>0</v>
      </c>
      <c r="BR47" s="30">
        <v>0</v>
      </c>
      <c r="BS47" s="30">
        <v>0</v>
      </c>
      <c r="BT47" s="30">
        <v>0</v>
      </c>
      <c r="BU47" s="30">
        <v>0</v>
      </c>
      <c r="BV47" s="30">
        <v>0</v>
      </c>
      <c r="BW47" s="30">
        <v>0</v>
      </c>
      <c r="BX47" s="30">
        <v>0</v>
      </c>
      <c r="BY47" s="30">
        <v>0</v>
      </c>
      <c r="BZ47" s="30">
        <v>0</v>
      </c>
      <c r="CA47" s="30">
        <v>0</v>
      </c>
      <c r="CB47" s="30">
        <v>0</v>
      </c>
      <c r="CC47" s="30">
        <v>0</v>
      </c>
      <c r="CD47" s="30">
        <v>0</v>
      </c>
      <c r="CE47" s="30">
        <v>0</v>
      </c>
      <c r="CF47" s="30">
        <v>0</v>
      </c>
      <c r="CG47" s="30">
        <v>0</v>
      </c>
      <c r="CH47" s="30">
        <v>0</v>
      </c>
      <c r="CI47" s="30">
        <v>0</v>
      </c>
      <c r="CJ47" s="30">
        <v>0</v>
      </c>
      <c r="CK47" s="30">
        <v>0</v>
      </c>
      <c r="CL47" s="30">
        <v>0</v>
      </c>
      <c r="CM47" s="30">
        <v>0</v>
      </c>
      <c r="CN47" s="30">
        <v>0</v>
      </c>
      <c r="CO47" s="30">
        <v>0</v>
      </c>
      <c r="CP47" s="30">
        <v>0</v>
      </c>
      <c r="CQ47" s="30">
        <v>0</v>
      </c>
      <c r="CR47" s="30">
        <v>0</v>
      </c>
      <c r="CS47" s="30">
        <v>0</v>
      </c>
      <c r="CT47" s="30">
        <v>0</v>
      </c>
      <c r="CU47" s="30">
        <v>0</v>
      </c>
      <c r="CV47" s="30">
        <v>0</v>
      </c>
      <c r="CW47" s="30">
        <v>0</v>
      </c>
      <c r="CX47" s="30">
        <v>0</v>
      </c>
      <c r="CY47" s="30">
        <v>0</v>
      </c>
      <c r="CZ47" s="30">
        <v>0</v>
      </c>
      <c r="DA47" s="30">
        <v>0</v>
      </c>
    </row>
    <row r="48" spans="1:105" ht="13.2" x14ac:dyDescent="0.25">
      <c r="A48" s="35" t="s">
        <v>50</v>
      </c>
      <c r="B48" s="30">
        <v>0</v>
      </c>
      <c r="C48" s="30">
        <v>0</v>
      </c>
      <c r="D48" s="30">
        <v>0</v>
      </c>
      <c r="E48" s="30">
        <v>0</v>
      </c>
      <c r="F48" s="30">
        <v>0</v>
      </c>
      <c r="G48" s="30">
        <v>0</v>
      </c>
      <c r="H48" s="30">
        <v>0</v>
      </c>
      <c r="I48" s="30">
        <v>0</v>
      </c>
      <c r="J48" s="30">
        <v>0</v>
      </c>
      <c r="K48" s="30">
        <v>0</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30">
        <v>0</v>
      </c>
      <c r="AD48" s="30">
        <v>0</v>
      </c>
      <c r="AE48" s="30">
        <v>0</v>
      </c>
      <c r="AF48" s="30">
        <v>0</v>
      </c>
      <c r="AG48" s="30">
        <v>0</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c r="AY48" s="30">
        <v>0</v>
      </c>
      <c r="AZ48" s="30">
        <v>0</v>
      </c>
      <c r="BA48" s="30">
        <v>0</v>
      </c>
      <c r="BB48" s="30">
        <v>0</v>
      </c>
      <c r="BC48" s="30">
        <v>0</v>
      </c>
      <c r="BD48" s="30">
        <v>0</v>
      </c>
      <c r="BE48" s="30">
        <v>0</v>
      </c>
      <c r="BF48" s="30">
        <v>0</v>
      </c>
      <c r="BG48" s="30">
        <v>0</v>
      </c>
      <c r="BH48" s="30">
        <v>0</v>
      </c>
      <c r="BI48" s="30">
        <v>0</v>
      </c>
      <c r="BJ48" s="30">
        <v>0</v>
      </c>
      <c r="BK48" s="30">
        <v>0</v>
      </c>
      <c r="BL48" s="30">
        <v>0</v>
      </c>
      <c r="BM48" s="30">
        <v>0</v>
      </c>
      <c r="BN48" s="30">
        <v>0</v>
      </c>
      <c r="BO48" s="30">
        <v>0</v>
      </c>
      <c r="BP48" s="30">
        <v>0</v>
      </c>
      <c r="BQ48" s="30">
        <v>0</v>
      </c>
      <c r="BR48" s="30">
        <v>0</v>
      </c>
      <c r="BS48" s="30">
        <v>0</v>
      </c>
      <c r="BT48" s="30">
        <v>0</v>
      </c>
      <c r="BU48" s="30">
        <v>0</v>
      </c>
      <c r="BV48" s="30">
        <v>0</v>
      </c>
      <c r="BW48" s="30">
        <v>0</v>
      </c>
      <c r="BX48" s="30">
        <v>0</v>
      </c>
      <c r="BY48" s="30">
        <v>0</v>
      </c>
      <c r="BZ48" s="30">
        <v>0</v>
      </c>
      <c r="CA48" s="30">
        <v>0</v>
      </c>
      <c r="CB48" s="30">
        <v>0</v>
      </c>
      <c r="CC48" s="30">
        <v>0</v>
      </c>
      <c r="CD48" s="30">
        <v>0</v>
      </c>
      <c r="CE48" s="30">
        <v>0</v>
      </c>
      <c r="CF48" s="30">
        <v>0</v>
      </c>
      <c r="CG48" s="30">
        <v>0</v>
      </c>
      <c r="CH48" s="30">
        <v>0</v>
      </c>
      <c r="CI48" s="30">
        <v>0</v>
      </c>
      <c r="CJ48" s="30">
        <v>0</v>
      </c>
      <c r="CK48" s="30">
        <v>0</v>
      </c>
      <c r="CL48" s="30">
        <v>0</v>
      </c>
      <c r="CM48" s="30">
        <v>0</v>
      </c>
      <c r="CN48" s="30">
        <v>0</v>
      </c>
      <c r="CO48" s="30">
        <v>0</v>
      </c>
      <c r="CP48" s="30">
        <v>0</v>
      </c>
      <c r="CQ48" s="30">
        <v>0</v>
      </c>
      <c r="CR48" s="30">
        <v>0</v>
      </c>
      <c r="CS48" s="30">
        <v>0</v>
      </c>
      <c r="CT48" s="30">
        <v>0</v>
      </c>
      <c r="CU48" s="30">
        <v>0</v>
      </c>
      <c r="CV48" s="30">
        <v>0</v>
      </c>
      <c r="CW48" s="30">
        <v>0</v>
      </c>
      <c r="CX48" s="30">
        <v>0</v>
      </c>
      <c r="CY48" s="30">
        <v>0</v>
      </c>
      <c r="CZ48" s="30">
        <v>0</v>
      </c>
      <c r="DA48" s="30">
        <v>0</v>
      </c>
    </row>
    <row r="49" spans="1:105" ht="13.2" x14ac:dyDescent="0.25">
      <c r="A49" s="35" t="s">
        <v>49</v>
      </c>
      <c r="B49" s="30">
        <v>0</v>
      </c>
      <c r="C49" s="30">
        <v>0</v>
      </c>
      <c r="D49" s="30">
        <v>0</v>
      </c>
      <c r="E49" s="30">
        <v>0</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30">
        <v>0</v>
      </c>
      <c r="AD49" s="30">
        <v>0</v>
      </c>
      <c r="AE49" s="30">
        <v>0</v>
      </c>
      <c r="AF49" s="30">
        <v>0</v>
      </c>
      <c r="AG49" s="30">
        <v>0</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c r="AY49" s="30">
        <v>0</v>
      </c>
      <c r="AZ49" s="30">
        <v>0</v>
      </c>
      <c r="BA49" s="30">
        <v>0</v>
      </c>
      <c r="BB49" s="30">
        <v>0</v>
      </c>
      <c r="BC49" s="30">
        <v>0</v>
      </c>
      <c r="BD49" s="30">
        <v>0</v>
      </c>
      <c r="BE49" s="30">
        <v>0</v>
      </c>
      <c r="BF49" s="30">
        <v>0</v>
      </c>
      <c r="BG49" s="30">
        <v>0</v>
      </c>
      <c r="BH49" s="30">
        <v>0</v>
      </c>
      <c r="BI49" s="30">
        <v>0</v>
      </c>
      <c r="BJ49" s="30">
        <v>0</v>
      </c>
      <c r="BK49" s="30">
        <v>0</v>
      </c>
      <c r="BL49" s="30">
        <v>0</v>
      </c>
      <c r="BM49" s="30">
        <v>0</v>
      </c>
      <c r="BN49" s="30">
        <v>0</v>
      </c>
      <c r="BO49" s="30">
        <v>0</v>
      </c>
      <c r="BP49" s="30">
        <v>0</v>
      </c>
      <c r="BQ49" s="30">
        <v>0</v>
      </c>
      <c r="BR49" s="30">
        <v>0</v>
      </c>
      <c r="BS49" s="30">
        <v>0</v>
      </c>
      <c r="BT49" s="30">
        <v>0</v>
      </c>
      <c r="BU49" s="30">
        <v>0</v>
      </c>
      <c r="BV49" s="30">
        <v>0</v>
      </c>
      <c r="BW49" s="30">
        <v>0</v>
      </c>
      <c r="BX49" s="30">
        <v>0</v>
      </c>
      <c r="BY49" s="30">
        <v>0</v>
      </c>
      <c r="BZ49" s="30">
        <v>0</v>
      </c>
      <c r="CA49" s="30">
        <v>0</v>
      </c>
      <c r="CB49" s="30">
        <v>0</v>
      </c>
      <c r="CC49" s="30">
        <v>0</v>
      </c>
      <c r="CD49" s="30">
        <v>0</v>
      </c>
      <c r="CE49" s="30">
        <v>0</v>
      </c>
      <c r="CF49" s="30">
        <v>0</v>
      </c>
      <c r="CG49" s="30">
        <v>0</v>
      </c>
      <c r="CH49" s="30">
        <v>0</v>
      </c>
      <c r="CI49" s="30">
        <v>0</v>
      </c>
      <c r="CJ49" s="30">
        <v>0</v>
      </c>
      <c r="CK49" s="30">
        <v>0</v>
      </c>
      <c r="CL49" s="30">
        <v>0</v>
      </c>
      <c r="CM49" s="30">
        <v>0</v>
      </c>
      <c r="CN49" s="30">
        <v>0</v>
      </c>
      <c r="CO49" s="30">
        <v>0</v>
      </c>
      <c r="CP49" s="30">
        <v>0</v>
      </c>
      <c r="CQ49" s="30">
        <v>0</v>
      </c>
      <c r="CR49" s="30">
        <v>0</v>
      </c>
      <c r="CS49" s="30">
        <v>0</v>
      </c>
      <c r="CT49" s="30">
        <v>0</v>
      </c>
      <c r="CU49" s="30">
        <v>0</v>
      </c>
      <c r="CV49" s="30">
        <v>0</v>
      </c>
      <c r="CW49" s="30">
        <v>0</v>
      </c>
      <c r="CX49" s="30">
        <v>0</v>
      </c>
      <c r="CY49" s="30">
        <v>0</v>
      </c>
      <c r="CZ49" s="30">
        <v>0</v>
      </c>
      <c r="DA49" s="30">
        <v>0</v>
      </c>
    </row>
    <row r="50" spans="1:105" ht="13.2" x14ac:dyDescent="0.25">
      <c r="A50" s="35" t="s">
        <v>196</v>
      </c>
      <c r="B50" s="30">
        <v>0</v>
      </c>
      <c r="C50" s="30">
        <v>0</v>
      </c>
      <c r="D50" s="30">
        <v>0</v>
      </c>
      <c r="E50" s="30">
        <v>1.9997913657783706</v>
      </c>
      <c r="F50" s="30">
        <v>0</v>
      </c>
      <c r="G50" s="30">
        <v>0</v>
      </c>
      <c r="H50" s="30">
        <v>1.5003138478915472</v>
      </c>
      <c r="I50" s="30">
        <v>0</v>
      </c>
      <c r="J50" s="30">
        <v>0</v>
      </c>
      <c r="K50" s="30">
        <v>0</v>
      </c>
      <c r="L50" s="30">
        <v>0</v>
      </c>
      <c r="M50" s="30">
        <v>0</v>
      </c>
      <c r="N50" s="30">
        <v>1.9997456277599885</v>
      </c>
      <c r="O50" s="30">
        <v>0.9997661799773998</v>
      </c>
      <c r="P50" s="30">
        <v>0</v>
      </c>
      <c r="Q50" s="30">
        <v>0</v>
      </c>
      <c r="R50" s="30">
        <v>0</v>
      </c>
      <c r="S50" s="30">
        <v>1.4997258218932124</v>
      </c>
      <c r="T50" s="30">
        <v>0</v>
      </c>
      <c r="U50" s="30">
        <v>0</v>
      </c>
      <c r="V50" s="30">
        <v>0</v>
      </c>
      <c r="W50" s="30">
        <v>0</v>
      </c>
      <c r="X50" s="30">
        <v>1.0001275961444562</v>
      </c>
      <c r="Y50" s="30">
        <v>0</v>
      </c>
      <c r="Z50" s="30">
        <v>0</v>
      </c>
      <c r="AA50" s="30">
        <v>0</v>
      </c>
      <c r="AB50" s="30">
        <v>1.999903606744923</v>
      </c>
      <c r="AC50" s="30">
        <v>0</v>
      </c>
      <c r="AD50" s="30">
        <v>0</v>
      </c>
      <c r="AE50" s="30">
        <v>0</v>
      </c>
      <c r="AF50" s="30">
        <v>0</v>
      </c>
      <c r="AG50" s="30">
        <v>0</v>
      </c>
      <c r="AH50" s="30">
        <v>0</v>
      </c>
      <c r="AI50" s="30">
        <v>0</v>
      </c>
      <c r="AJ50" s="30">
        <v>0</v>
      </c>
      <c r="AK50" s="30">
        <v>3.6893595186237639E-3</v>
      </c>
      <c r="AL50" s="30">
        <v>2.2231778859036037E-2</v>
      </c>
      <c r="AM50" s="30">
        <v>9.0735658902174748E-2</v>
      </c>
      <c r="AN50" s="30">
        <v>0</v>
      </c>
      <c r="AO50" s="30">
        <v>0</v>
      </c>
      <c r="AP50" s="30">
        <v>3.412949335693102E-3</v>
      </c>
      <c r="AQ50" s="30">
        <v>3.9483313512872792E-2</v>
      </c>
      <c r="AR50" s="30">
        <v>2.0302976289548196E-3</v>
      </c>
      <c r="AS50" s="30">
        <v>1.9551431886137005E-3</v>
      </c>
      <c r="AT50" s="30">
        <v>5.979939974383338E-3</v>
      </c>
      <c r="AU50" s="30">
        <v>1.0301163977809773</v>
      </c>
      <c r="AV50" s="30">
        <v>1.2131991816445806</v>
      </c>
      <c r="AW50" s="30">
        <v>1.5176378801174668</v>
      </c>
      <c r="AX50" s="30">
        <v>1.5589536126180337</v>
      </c>
      <c r="AY50" s="30">
        <v>0.83440774745543567</v>
      </c>
      <c r="AZ50" s="30">
        <v>3.4804135404327197E-2</v>
      </c>
      <c r="BA50" s="30">
        <v>4.8054963431122817E-2</v>
      </c>
      <c r="BB50" s="30">
        <v>2.7383875973245736E-2</v>
      </c>
      <c r="BC50" s="30">
        <v>5.3580001422797473E-2</v>
      </c>
      <c r="BD50" s="30">
        <v>6.7251487628930424E-3</v>
      </c>
      <c r="BE50" s="30">
        <v>6.7193016316658052E-3</v>
      </c>
      <c r="BF50" s="30">
        <v>6.6924544937512539E-3</v>
      </c>
      <c r="BG50" s="30">
        <v>6.8183654600610946E-2</v>
      </c>
      <c r="BH50" s="30">
        <v>7.5332078036017894E-2</v>
      </c>
      <c r="BI50" s="30">
        <v>4.0222433406421829E-2</v>
      </c>
      <c r="BJ50" s="30">
        <v>2.6227784056099587E-2</v>
      </c>
      <c r="BK50" s="30">
        <v>2.6023484503485166E-2</v>
      </c>
      <c r="BL50" s="30">
        <v>0.24982268318123899</v>
      </c>
      <c r="BM50" s="30">
        <v>0.49974529269799556</v>
      </c>
      <c r="BN50" s="30">
        <v>0</v>
      </c>
      <c r="BO50" s="30">
        <v>1.3330238406811028</v>
      </c>
      <c r="BP50" s="30">
        <v>0</v>
      </c>
      <c r="BQ50" s="30">
        <v>0</v>
      </c>
      <c r="BR50" s="30">
        <v>0</v>
      </c>
      <c r="BS50" s="30">
        <v>0</v>
      </c>
      <c r="BT50" s="30">
        <v>1.550314463353444</v>
      </c>
      <c r="BU50" s="30">
        <v>0.77507498078770287</v>
      </c>
      <c r="BV50" s="30">
        <v>0.77469816630387844</v>
      </c>
      <c r="BW50" s="30">
        <v>0</v>
      </c>
      <c r="BX50" s="30">
        <v>0</v>
      </c>
      <c r="BY50" s="30">
        <v>0</v>
      </c>
      <c r="BZ50" s="30">
        <v>0</v>
      </c>
      <c r="CA50" s="30">
        <v>0</v>
      </c>
      <c r="CB50" s="30">
        <v>0</v>
      </c>
      <c r="CC50" s="30">
        <v>0</v>
      </c>
      <c r="CD50" s="30">
        <v>0</v>
      </c>
      <c r="CE50" s="30">
        <v>0</v>
      </c>
      <c r="CF50" s="30">
        <v>0</v>
      </c>
      <c r="CG50" s="30">
        <v>0</v>
      </c>
      <c r="CH50" s="30">
        <v>1.4999261610010057</v>
      </c>
      <c r="CI50" s="30">
        <v>0</v>
      </c>
      <c r="CJ50" s="30">
        <v>0</v>
      </c>
      <c r="CK50" s="30">
        <v>0.50007753300558977</v>
      </c>
      <c r="CL50" s="30">
        <v>0</v>
      </c>
      <c r="CM50" s="30">
        <v>0</v>
      </c>
      <c r="CN50" s="30">
        <v>1.0000624603318928</v>
      </c>
      <c r="CO50" s="30">
        <v>1.0001322675773638</v>
      </c>
      <c r="CP50" s="30">
        <v>0.99968721578362862</v>
      </c>
      <c r="CQ50" s="30">
        <v>0.74991289367900893</v>
      </c>
      <c r="CR50" s="30">
        <v>0</v>
      </c>
      <c r="CS50" s="30">
        <v>0</v>
      </c>
      <c r="CT50" s="30">
        <v>1.0469743662680846</v>
      </c>
      <c r="CU50" s="30">
        <v>0</v>
      </c>
      <c r="CV50" s="30">
        <v>1.5912376502720693</v>
      </c>
      <c r="CW50" s="30">
        <v>0</v>
      </c>
      <c r="CX50" s="30">
        <v>0</v>
      </c>
      <c r="CY50" s="30">
        <v>0.70602302537743256</v>
      </c>
      <c r="CZ50" s="30">
        <v>0</v>
      </c>
      <c r="DA50" s="30">
        <v>4.12886830289418E-2</v>
      </c>
    </row>
    <row r="51" spans="1:105" ht="13.2" x14ac:dyDescent="0.25">
      <c r="A51" s="33" t="s">
        <v>12</v>
      </c>
      <c r="B51" s="29">
        <f>SUM(B35:B50)</f>
        <v>2.9259208930891401</v>
      </c>
      <c r="C51" s="29">
        <f t="shared" ref="C51:AH51" si="38">SUM(C35:C50)</f>
        <v>3.1188447047566004</v>
      </c>
      <c r="D51" s="29">
        <f t="shared" si="38"/>
        <v>3</v>
      </c>
      <c r="E51" s="29">
        <f t="shared" si="38"/>
        <v>2.9999930232706014</v>
      </c>
      <c r="F51" s="29">
        <f t="shared" si="38"/>
        <v>3.000021929795083</v>
      </c>
      <c r="G51" s="29">
        <f t="shared" si="38"/>
        <v>3.0001631605718786</v>
      </c>
      <c r="H51" s="29">
        <f t="shared" si="38"/>
        <v>3.0004205574956595</v>
      </c>
      <c r="I51" s="29">
        <f t="shared" si="38"/>
        <v>3.0000266842005736</v>
      </c>
      <c r="J51" s="29">
        <f t="shared" si="38"/>
        <v>3.0000823078929155</v>
      </c>
      <c r="K51" s="29">
        <f t="shared" si="38"/>
        <v>2.9998492762030313</v>
      </c>
      <c r="L51" s="29">
        <f t="shared" si="38"/>
        <v>3.0001206534108826</v>
      </c>
      <c r="M51" s="29">
        <f t="shared" si="38"/>
        <v>3.0001264915805672</v>
      </c>
      <c r="N51" s="29">
        <f t="shared" si="38"/>
        <v>2.9997871808745495</v>
      </c>
      <c r="O51" s="29">
        <f t="shared" si="38"/>
        <v>2.9998516771596635</v>
      </c>
      <c r="P51" s="29">
        <f t="shared" si="38"/>
        <v>2.9998245399737877</v>
      </c>
      <c r="Q51" s="29">
        <f t="shared" si="38"/>
        <v>3.0000962970591889</v>
      </c>
      <c r="R51" s="29">
        <f t="shared" si="38"/>
        <v>2.9999535448376968</v>
      </c>
      <c r="S51" s="29">
        <f t="shared" si="38"/>
        <v>2.9997186390339423</v>
      </c>
      <c r="T51" s="29">
        <f t="shared" si="38"/>
        <v>2.9998949538020283</v>
      </c>
      <c r="U51" s="29">
        <f t="shared" si="38"/>
        <v>2.9999337510913038</v>
      </c>
      <c r="V51" s="29">
        <f t="shared" si="38"/>
        <v>2.9999566375609219</v>
      </c>
      <c r="W51" s="29">
        <f t="shared" si="38"/>
        <v>3.0000414581452226</v>
      </c>
      <c r="X51" s="29">
        <f t="shared" si="38"/>
        <v>3.0001847413086979</v>
      </c>
      <c r="Y51" s="29">
        <f t="shared" si="38"/>
        <v>2.9998823883593442</v>
      </c>
      <c r="Z51" s="29">
        <f t="shared" si="38"/>
        <v>2.9999641717237191</v>
      </c>
      <c r="AA51" s="29">
        <f t="shared" si="38"/>
        <v>3.0000848382657868</v>
      </c>
      <c r="AB51" s="29">
        <f t="shared" si="38"/>
        <v>2.9998298600199251</v>
      </c>
      <c r="AC51" s="29">
        <f t="shared" si="38"/>
        <v>2.9998943695898026</v>
      </c>
      <c r="AD51" s="29">
        <f t="shared" si="38"/>
        <v>3.0000832365441479</v>
      </c>
      <c r="AE51" s="29">
        <f t="shared" si="38"/>
        <v>2.999835926711298</v>
      </c>
      <c r="AF51" s="29">
        <f t="shared" si="38"/>
        <v>2.9998232988273195</v>
      </c>
      <c r="AG51" s="29">
        <f t="shared" si="38"/>
        <v>3.0043414912402691</v>
      </c>
      <c r="AH51" s="29">
        <f t="shared" si="38"/>
        <v>3.0000283873121689</v>
      </c>
      <c r="AI51" s="29">
        <f t="shared" ref="AI51:AU51" si="39">SUM(AI35:AI50)</f>
        <v>2.7900441399227676</v>
      </c>
      <c r="AJ51" s="29">
        <f t="shared" si="39"/>
        <v>3.0004751560017229</v>
      </c>
      <c r="AK51" s="29">
        <f t="shared" si="39"/>
        <v>2.9949158729401213</v>
      </c>
      <c r="AL51" s="29">
        <f t="shared" si="39"/>
        <v>2.9998286693898417</v>
      </c>
      <c r="AM51" s="29">
        <f t="shared" si="39"/>
        <v>3.0014766236818793</v>
      </c>
      <c r="AN51" s="29">
        <f t="shared" si="39"/>
        <v>2.9996966743462563</v>
      </c>
      <c r="AO51" s="29">
        <f t="shared" si="39"/>
        <v>2.9994344742589467</v>
      </c>
      <c r="AP51" s="29">
        <f t="shared" si="39"/>
        <v>2.9998969282809864</v>
      </c>
      <c r="AQ51" s="29">
        <f t="shared" si="39"/>
        <v>2.9997647341678206</v>
      </c>
      <c r="AR51" s="29">
        <f t="shared" si="39"/>
        <v>3.0005399116159635</v>
      </c>
      <c r="AS51" s="29">
        <f t="shared" si="39"/>
        <v>3.0005848763904197</v>
      </c>
      <c r="AT51" s="29">
        <f t="shared" si="39"/>
        <v>3.0389427617791571</v>
      </c>
      <c r="AU51" s="29">
        <f t="shared" si="39"/>
        <v>3.0000785886669297</v>
      </c>
      <c r="AV51" s="29">
        <f>SUM(AV35:AV50)</f>
        <v>2.9972689480734962</v>
      </c>
      <c r="AW51" s="29">
        <f t="shared" ref="AW51:BK51" si="40">SUM(AW35:AW50)</f>
        <v>3.241592919132902</v>
      </c>
      <c r="AX51" s="29">
        <f t="shared" si="40"/>
        <v>3.2301682198005839</v>
      </c>
      <c r="AY51" s="29">
        <f t="shared" si="40"/>
        <v>3.1655894715723534</v>
      </c>
      <c r="AZ51" s="29">
        <f t="shared" si="40"/>
        <v>3.1368041267190079</v>
      </c>
      <c r="BA51" s="29">
        <f t="shared" si="40"/>
        <v>3.0585516804054369</v>
      </c>
      <c r="BB51" s="29">
        <f t="shared" si="40"/>
        <v>2.9950010540205052</v>
      </c>
      <c r="BC51" s="29">
        <f t="shared" si="40"/>
        <v>2.8690770781091417</v>
      </c>
      <c r="BD51" s="29">
        <f t="shared" si="40"/>
        <v>3.081101956002561</v>
      </c>
      <c r="BE51" s="29">
        <f t="shared" si="40"/>
        <v>3.1010142103050899</v>
      </c>
      <c r="BF51" s="29">
        <f t="shared" si="40"/>
        <v>3.0268710926709801</v>
      </c>
      <c r="BG51" s="29">
        <f t="shared" si="40"/>
        <v>3.0725284580655883</v>
      </c>
      <c r="BH51" s="29">
        <f t="shared" si="40"/>
        <v>3.331271722392513</v>
      </c>
      <c r="BI51" s="29">
        <f t="shared" si="40"/>
        <v>3.2580367037810802</v>
      </c>
      <c r="BJ51" s="29">
        <f t="shared" si="40"/>
        <v>3.212846221303769</v>
      </c>
      <c r="BK51" s="29">
        <f t="shared" si="40"/>
        <v>3.1783081396195114</v>
      </c>
      <c r="BL51" s="29">
        <f t="shared" ref="BL51:BR51" si="41">SUM(BL35:BL50)</f>
        <v>2.9998264883252026</v>
      </c>
      <c r="BM51" s="29">
        <f t="shared" si="41"/>
        <v>2.9996007233714597</v>
      </c>
      <c r="BN51" s="29">
        <f t="shared" si="41"/>
        <v>2.9998677374305918</v>
      </c>
      <c r="BO51" s="29">
        <f t="shared" si="41"/>
        <v>2.9996020860810959</v>
      </c>
      <c r="BP51" s="29">
        <f t="shared" si="41"/>
        <v>2.9998936891719441</v>
      </c>
      <c r="BQ51" s="29">
        <f t="shared" si="41"/>
        <v>3.0000763045966883</v>
      </c>
      <c r="BR51" s="29">
        <f t="shared" si="41"/>
        <v>2.9999054137994108</v>
      </c>
      <c r="BS51" s="29">
        <f t="shared" ref="BS51:CO51" si="42">SUM(BS35:BS50)</f>
        <v>2.999970133559593</v>
      </c>
      <c r="BT51" s="29">
        <f t="shared" si="42"/>
        <v>3.000351788185756</v>
      </c>
      <c r="BU51" s="29">
        <f t="shared" si="42"/>
        <v>3.0000266030657983</v>
      </c>
      <c r="BV51" s="29">
        <f t="shared" si="42"/>
        <v>2.9996532132004923</v>
      </c>
      <c r="BW51" s="29">
        <f t="shared" si="42"/>
        <v>3.0023375753854333</v>
      </c>
      <c r="BX51" s="29">
        <f t="shared" si="42"/>
        <v>2.999983972561592</v>
      </c>
      <c r="BY51" s="29">
        <f t="shared" si="42"/>
        <v>3.000036210991408</v>
      </c>
      <c r="BZ51" s="29">
        <f t="shared" si="42"/>
        <v>2.9999728375130923</v>
      </c>
      <c r="CA51" s="29">
        <f t="shared" si="42"/>
        <v>2.9999201003522931</v>
      </c>
      <c r="CB51" s="29">
        <f t="shared" si="42"/>
        <v>2.9999288222903751</v>
      </c>
      <c r="CC51" s="29">
        <f t="shared" si="42"/>
        <v>2.9999046638971745</v>
      </c>
      <c r="CD51" s="29">
        <f t="shared" si="42"/>
        <v>2.9999945371804451</v>
      </c>
      <c r="CE51" s="29">
        <f t="shared" si="42"/>
        <v>2.9999756418296055</v>
      </c>
      <c r="CF51" s="29">
        <f t="shared" si="42"/>
        <v>2.9999694407066948</v>
      </c>
      <c r="CG51" s="29">
        <f t="shared" si="42"/>
        <v>2.9999518505457843</v>
      </c>
      <c r="CH51" s="29">
        <f t="shared" si="42"/>
        <v>2.9999831704134436</v>
      </c>
      <c r="CI51" s="29">
        <f t="shared" si="42"/>
        <v>3.0000790104393853</v>
      </c>
      <c r="CJ51" s="29">
        <f t="shared" si="42"/>
        <v>3.0000467179753469</v>
      </c>
      <c r="CK51" s="29">
        <f t="shared" si="42"/>
        <v>3.0001308732932808</v>
      </c>
      <c r="CL51" s="29">
        <f t="shared" si="42"/>
        <v>3.000037438492126</v>
      </c>
      <c r="CM51" s="29">
        <f t="shared" si="42"/>
        <v>3.0002101756143564</v>
      </c>
      <c r="CN51" s="29">
        <f t="shared" si="42"/>
        <v>3.0001422902667882</v>
      </c>
      <c r="CO51" s="29">
        <f t="shared" si="42"/>
        <v>3.0001601834717775</v>
      </c>
      <c r="CP51" s="29">
        <f t="shared" ref="CP51:DA51" si="43">SUM(CP35:CP50)</f>
        <v>2.9997590963420833</v>
      </c>
      <c r="CQ51" s="29">
        <f t="shared" si="43"/>
        <v>2.9999201137095728</v>
      </c>
      <c r="CR51" s="29">
        <f t="shared" si="43"/>
        <v>2.919834366645234</v>
      </c>
      <c r="CS51" s="29">
        <f t="shared" si="43"/>
        <v>3.0698330272282321</v>
      </c>
      <c r="CT51" s="29">
        <f t="shared" si="43"/>
        <v>3.1283304310778117</v>
      </c>
      <c r="CU51" s="29">
        <f t="shared" si="43"/>
        <v>2.9763873052845931</v>
      </c>
      <c r="CV51" s="29">
        <f t="shared" si="43"/>
        <v>2.9369233022885175</v>
      </c>
      <c r="CW51" s="29">
        <f t="shared" si="43"/>
        <v>2.8029652011897701</v>
      </c>
      <c r="CX51" s="29">
        <f t="shared" si="43"/>
        <v>2.9664148613204078</v>
      </c>
      <c r="CY51" s="29">
        <f t="shared" si="43"/>
        <v>2.7919845423821448</v>
      </c>
      <c r="CZ51" s="29">
        <f t="shared" si="43"/>
        <v>2.7006774912050768</v>
      </c>
      <c r="DA51" s="29">
        <f t="shared" si="43"/>
        <v>3.0236199567183402</v>
      </c>
    </row>
    <row r="52" spans="1:105" ht="13.2" x14ac:dyDescent="0.25">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row>
    <row r="53" spans="1:105" ht="13.2" x14ac:dyDescent="0.25">
      <c r="A53" s="35" t="s">
        <v>13</v>
      </c>
      <c r="B53" s="30">
        <v>0.27699669527829096</v>
      </c>
      <c r="C53" s="30">
        <v>0.29068113850019417</v>
      </c>
      <c r="D53" s="30">
        <v>0</v>
      </c>
      <c r="E53" s="30">
        <v>0.9994574216104456</v>
      </c>
      <c r="F53" s="30">
        <v>0</v>
      </c>
      <c r="G53" s="30">
        <v>0</v>
      </c>
      <c r="H53" s="30">
        <v>0</v>
      </c>
      <c r="I53" s="30">
        <v>0</v>
      </c>
      <c r="J53" s="30">
        <v>0</v>
      </c>
      <c r="K53" s="30">
        <v>0</v>
      </c>
      <c r="L53" s="30">
        <v>1.0000266454325835</v>
      </c>
      <c r="M53" s="30">
        <v>1.000011018911078</v>
      </c>
      <c r="N53" s="30">
        <v>1.0001091725220494</v>
      </c>
      <c r="O53" s="30">
        <v>0</v>
      </c>
      <c r="P53" s="30">
        <v>0</v>
      </c>
      <c r="Q53" s="30">
        <v>0</v>
      </c>
      <c r="R53" s="30">
        <v>0</v>
      </c>
      <c r="S53" s="30">
        <v>0</v>
      </c>
      <c r="T53" s="30">
        <v>0</v>
      </c>
      <c r="U53" s="30">
        <v>0</v>
      </c>
      <c r="V53" s="30">
        <v>0</v>
      </c>
      <c r="W53" s="30">
        <v>0</v>
      </c>
      <c r="X53" s="30">
        <v>0</v>
      </c>
      <c r="Y53" s="30">
        <v>0</v>
      </c>
      <c r="Z53" s="30">
        <v>0</v>
      </c>
      <c r="AA53" s="30">
        <v>0</v>
      </c>
      <c r="AB53" s="30">
        <v>0.99999628738177748</v>
      </c>
      <c r="AC53" s="30">
        <v>1.0000744215443722</v>
      </c>
      <c r="AD53" s="30">
        <v>0.99995960073853984</v>
      </c>
      <c r="AE53" s="30">
        <v>0</v>
      </c>
      <c r="AF53" s="30">
        <v>0</v>
      </c>
      <c r="AG53" s="30">
        <v>0</v>
      </c>
      <c r="AH53" s="30">
        <v>0</v>
      </c>
      <c r="AI53" s="30">
        <v>8.6347199757474645E-3</v>
      </c>
      <c r="AJ53" s="30">
        <v>0</v>
      </c>
      <c r="AK53" s="30">
        <v>7.863367120176332E-3</v>
      </c>
      <c r="AL53" s="30">
        <v>0</v>
      </c>
      <c r="AM53" s="30">
        <v>0</v>
      </c>
      <c r="AN53" s="30">
        <v>3.7943422601191254E-2</v>
      </c>
      <c r="AO53" s="30">
        <v>0.61623716078766355</v>
      </c>
      <c r="AP53" s="30">
        <v>0.18003735281901029</v>
      </c>
      <c r="AQ53" s="30">
        <v>0.34822056394284023</v>
      </c>
      <c r="AR53" s="30">
        <v>0.30110815023475768</v>
      </c>
      <c r="AS53" s="30">
        <v>8.6815027259328478E-2</v>
      </c>
      <c r="AT53" s="30">
        <v>0.54345085671798721</v>
      </c>
      <c r="AU53" s="30">
        <v>3.4156078769998766E-2</v>
      </c>
      <c r="AV53" s="30">
        <v>0.4521656792309881</v>
      </c>
      <c r="AW53" s="30">
        <v>8.8755320735242949E-2</v>
      </c>
      <c r="AX53" s="30">
        <v>7.848891047322612E-2</v>
      </c>
      <c r="AY53" s="30">
        <v>6.8401016209750009E-3</v>
      </c>
      <c r="AZ53" s="30">
        <v>1.4836054475202842E-2</v>
      </c>
      <c r="BA53" s="30">
        <v>1.6460776096591592E-2</v>
      </c>
      <c r="BB53" s="30">
        <v>1.459125011157297E-2</v>
      </c>
      <c r="BC53" s="30">
        <v>1.4274809061038283E-2</v>
      </c>
      <c r="BD53" s="30">
        <v>5.3751518447998414E-2</v>
      </c>
      <c r="BE53" s="30">
        <v>4.8334306126352838E-2</v>
      </c>
      <c r="BF53" s="30">
        <v>0.12837649385594058</v>
      </c>
      <c r="BG53" s="30">
        <v>7.2662084707849801E-3</v>
      </c>
      <c r="BH53" s="30">
        <v>0.15873551382375661</v>
      </c>
      <c r="BI53" s="30">
        <v>0.1893174051562149</v>
      </c>
      <c r="BJ53" s="30">
        <v>0.22884450607242898</v>
      </c>
      <c r="BK53" s="30">
        <v>0.21666215386199122</v>
      </c>
      <c r="BL53" s="30">
        <v>0</v>
      </c>
      <c r="BM53" s="30">
        <v>0</v>
      </c>
      <c r="BN53" s="30">
        <v>0</v>
      </c>
      <c r="BO53" s="30">
        <v>0</v>
      </c>
      <c r="BP53" s="30">
        <v>0</v>
      </c>
      <c r="BQ53" s="30">
        <v>0.33325987691734926</v>
      </c>
      <c r="BR53" s="30">
        <v>0.99992798046686704</v>
      </c>
      <c r="BS53" s="30">
        <v>0.29995373528218222</v>
      </c>
      <c r="BT53" s="30">
        <v>0.30001002530236226</v>
      </c>
      <c r="BU53" s="30">
        <v>0.29994281063805106</v>
      </c>
      <c r="BV53" s="30">
        <v>0.30004252286065652</v>
      </c>
      <c r="BW53" s="30">
        <v>0</v>
      </c>
      <c r="BX53" s="30">
        <v>0</v>
      </c>
      <c r="BY53" s="30">
        <v>0</v>
      </c>
      <c r="BZ53" s="30">
        <v>0</v>
      </c>
      <c r="CA53" s="30">
        <v>0</v>
      </c>
      <c r="CB53" s="30">
        <v>0</v>
      </c>
      <c r="CC53" s="30">
        <v>0</v>
      </c>
      <c r="CD53" s="30">
        <v>0</v>
      </c>
      <c r="CE53" s="30">
        <v>0</v>
      </c>
      <c r="CF53" s="30">
        <v>1.0000599794600844</v>
      </c>
      <c r="CG53" s="30">
        <v>1.0000399887819711</v>
      </c>
      <c r="CH53" s="30">
        <v>1.0000469907985075</v>
      </c>
      <c r="CI53" s="30">
        <v>0</v>
      </c>
      <c r="CJ53" s="30">
        <v>0</v>
      </c>
      <c r="CK53" s="30">
        <v>0</v>
      </c>
      <c r="CL53" s="30">
        <v>0</v>
      </c>
      <c r="CM53" s="30">
        <v>0</v>
      </c>
      <c r="CN53" s="30">
        <v>0</v>
      </c>
      <c r="CO53" s="30">
        <v>1.0000207447987872</v>
      </c>
      <c r="CP53" s="30">
        <v>1.000064559166234</v>
      </c>
      <c r="CQ53" s="30">
        <v>0</v>
      </c>
      <c r="CR53" s="30">
        <v>3.202961533934439E-2</v>
      </c>
      <c r="CS53" s="30">
        <v>7.250545544228712E-2</v>
      </c>
      <c r="CT53" s="30">
        <v>1.176233617716883E-2</v>
      </c>
      <c r="CU53" s="30">
        <v>0.61886663632555994</v>
      </c>
      <c r="CV53" s="30">
        <v>0.71966941832572318</v>
      </c>
      <c r="CW53" s="30">
        <v>0</v>
      </c>
      <c r="CX53" s="30">
        <v>4.5178681595773963E-2</v>
      </c>
      <c r="CY53" s="30">
        <v>0</v>
      </c>
      <c r="CZ53" s="30">
        <v>0.18188477790671789</v>
      </c>
      <c r="DA53" s="30">
        <v>7.5167693448191145E-2</v>
      </c>
    </row>
    <row r="54" spans="1:105" ht="13.2" x14ac:dyDescent="0.25">
      <c r="A54" s="35" t="s">
        <v>63</v>
      </c>
      <c r="B54" s="30">
        <v>0</v>
      </c>
      <c r="C54" s="30">
        <v>0</v>
      </c>
      <c r="D54" s="30">
        <v>0</v>
      </c>
      <c r="E54" s="30">
        <v>0</v>
      </c>
      <c r="F54" s="30">
        <v>0</v>
      </c>
      <c r="G54" s="30">
        <v>0</v>
      </c>
      <c r="H54" s="30">
        <v>0</v>
      </c>
      <c r="I54" s="30">
        <v>0</v>
      </c>
      <c r="J54" s="30">
        <v>0</v>
      </c>
      <c r="K54" s="30">
        <v>0</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30">
        <v>0</v>
      </c>
      <c r="AC54" s="30">
        <v>0</v>
      </c>
      <c r="AD54" s="30">
        <v>0</v>
      </c>
      <c r="AE54" s="30">
        <v>0</v>
      </c>
      <c r="AF54" s="30">
        <v>0</v>
      </c>
      <c r="AG54" s="30">
        <v>0</v>
      </c>
      <c r="AH54" s="30">
        <v>0</v>
      </c>
      <c r="AI54" s="30">
        <v>0</v>
      </c>
      <c r="AJ54" s="30">
        <v>0</v>
      </c>
      <c r="AK54" s="30">
        <v>0</v>
      </c>
      <c r="AL54" s="30">
        <v>0</v>
      </c>
      <c r="AM54" s="30">
        <v>0</v>
      </c>
      <c r="AN54" s="30">
        <v>0</v>
      </c>
      <c r="AO54" s="30">
        <v>0</v>
      </c>
      <c r="AP54" s="30">
        <v>0</v>
      </c>
      <c r="AQ54" s="30">
        <v>0</v>
      </c>
      <c r="AR54" s="30">
        <v>0</v>
      </c>
      <c r="AS54" s="30">
        <v>0</v>
      </c>
      <c r="AT54" s="30">
        <v>0</v>
      </c>
      <c r="AU54" s="30">
        <v>0</v>
      </c>
      <c r="AV54" s="30">
        <v>0</v>
      </c>
      <c r="AW54" s="30">
        <v>0</v>
      </c>
      <c r="AX54" s="30">
        <v>0</v>
      </c>
      <c r="AY54" s="30">
        <v>0</v>
      </c>
      <c r="AZ54" s="30">
        <v>0</v>
      </c>
      <c r="BA54" s="30">
        <v>0</v>
      </c>
      <c r="BB54" s="30">
        <v>0</v>
      </c>
      <c r="BC54" s="30">
        <v>0</v>
      </c>
      <c r="BD54" s="30">
        <v>0</v>
      </c>
      <c r="BE54" s="30">
        <v>0</v>
      </c>
      <c r="BF54" s="30">
        <v>0</v>
      </c>
      <c r="BG54" s="30">
        <v>0</v>
      </c>
      <c r="BH54" s="30">
        <v>0</v>
      </c>
      <c r="BI54" s="30">
        <v>0</v>
      </c>
      <c r="BJ54" s="30">
        <v>0</v>
      </c>
      <c r="BK54" s="30">
        <v>0</v>
      </c>
      <c r="BL54" s="30">
        <v>0</v>
      </c>
      <c r="BM54" s="30">
        <v>0</v>
      </c>
      <c r="BN54" s="30">
        <v>0</v>
      </c>
      <c r="BO54" s="30">
        <v>0</v>
      </c>
      <c r="BP54" s="30">
        <v>0</v>
      </c>
      <c r="BQ54" s="30">
        <v>0</v>
      </c>
      <c r="BR54" s="30">
        <v>0</v>
      </c>
      <c r="BS54" s="30">
        <v>0</v>
      </c>
      <c r="BT54" s="30">
        <v>0</v>
      </c>
      <c r="BU54" s="30">
        <v>0</v>
      </c>
      <c r="BV54" s="30">
        <v>0</v>
      </c>
      <c r="BW54" s="30">
        <v>0</v>
      </c>
      <c r="BX54" s="30">
        <v>0</v>
      </c>
      <c r="BY54" s="30">
        <v>0</v>
      </c>
      <c r="BZ54" s="30">
        <v>0</v>
      </c>
      <c r="CA54" s="30">
        <v>0</v>
      </c>
      <c r="CB54" s="30">
        <v>0</v>
      </c>
      <c r="CC54" s="30">
        <v>0</v>
      </c>
      <c r="CD54" s="30">
        <v>0</v>
      </c>
      <c r="CE54" s="30">
        <v>0</v>
      </c>
      <c r="CF54" s="30">
        <v>0</v>
      </c>
      <c r="CG54" s="30">
        <v>0</v>
      </c>
      <c r="CH54" s="30">
        <v>0</v>
      </c>
      <c r="CI54" s="30">
        <v>0</v>
      </c>
      <c r="CJ54" s="30">
        <v>0</v>
      </c>
      <c r="CK54" s="30">
        <v>0</v>
      </c>
      <c r="CL54" s="30">
        <v>0</v>
      </c>
      <c r="CM54" s="30">
        <v>0</v>
      </c>
      <c r="CN54" s="30">
        <v>0</v>
      </c>
      <c r="CO54" s="30">
        <v>0</v>
      </c>
      <c r="CP54" s="30">
        <v>0</v>
      </c>
      <c r="CQ54" s="30">
        <v>0</v>
      </c>
      <c r="CR54" s="30">
        <v>0</v>
      </c>
      <c r="CS54" s="30">
        <v>0</v>
      </c>
      <c r="CT54" s="30">
        <v>0</v>
      </c>
      <c r="CU54" s="30">
        <v>0</v>
      </c>
      <c r="CV54" s="30">
        <v>0</v>
      </c>
      <c r="CW54" s="30">
        <v>0</v>
      </c>
      <c r="CX54" s="30">
        <v>0</v>
      </c>
      <c r="CY54" s="30">
        <v>0</v>
      </c>
      <c r="CZ54" s="30">
        <v>0</v>
      </c>
      <c r="DA54" s="30">
        <v>0</v>
      </c>
    </row>
    <row r="55" spans="1:105" ht="13.2" x14ac:dyDescent="0.25">
      <c r="A55" s="35" t="s">
        <v>64</v>
      </c>
      <c r="B55" s="30">
        <v>0</v>
      </c>
      <c r="C55" s="30">
        <v>0</v>
      </c>
      <c r="D55" s="30">
        <v>0</v>
      </c>
      <c r="E55" s="30">
        <v>0</v>
      </c>
      <c r="F55" s="30">
        <v>0</v>
      </c>
      <c r="G55" s="30">
        <v>0</v>
      </c>
      <c r="H55" s="30">
        <v>0</v>
      </c>
      <c r="I55" s="30">
        <v>0</v>
      </c>
      <c r="J55" s="30">
        <v>0</v>
      </c>
      <c r="K55" s="30">
        <v>0</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30">
        <v>0</v>
      </c>
      <c r="AD55" s="30">
        <v>0</v>
      </c>
      <c r="AE55" s="30">
        <v>0</v>
      </c>
      <c r="AF55" s="30">
        <v>0</v>
      </c>
      <c r="AG55" s="30">
        <v>0</v>
      </c>
      <c r="AH55" s="30">
        <v>0</v>
      </c>
      <c r="AI55" s="30">
        <v>0</v>
      </c>
      <c r="AJ55" s="30">
        <v>0</v>
      </c>
      <c r="AK55" s="30">
        <v>0</v>
      </c>
      <c r="AL55" s="30">
        <v>0</v>
      </c>
      <c r="AM55" s="30">
        <v>0</v>
      </c>
      <c r="AN55" s="30">
        <v>0</v>
      </c>
      <c r="AO55" s="30">
        <v>0</v>
      </c>
      <c r="AP55" s="30">
        <v>0</v>
      </c>
      <c r="AQ55" s="30">
        <v>0</v>
      </c>
      <c r="AR55" s="30">
        <v>0</v>
      </c>
      <c r="AS55" s="30">
        <v>0</v>
      </c>
      <c r="AT55" s="30">
        <v>0</v>
      </c>
      <c r="AU55" s="30">
        <v>0</v>
      </c>
      <c r="AV55" s="30">
        <v>0</v>
      </c>
      <c r="AW55" s="30">
        <v>0</v>
      </c>
      <c r="AX55" s="30">
        <v>0</v>
      </c>
      <c r="AY55" s="30">
        <v>0</v>
      </c>
      <c r="AZ55" s="30">
        <v>0</v>
      </c>
      <c r="BA55" s="30">
        <v>0</v>
      </c>
      <c r="BB55" s="30">
        <v>0</v>
      </c>
      <c r="BC55" s="30">
        <v>0</v>
      </c>
      <c r="BD55" s="30">
        <v>0</v>
      </c>
      <c r="BE55" s="30">
        <v>0</v>
      </c>
      <c r="BF55" s="30">
        <v>0</v>
      </c>
      <c r="BG55" s="30">
        <v>0</v>
      </c>
      <c r="BH55" s="30">
        <v>0</v>
      </c>
      <c r="BI55" s="30">
        <v>0</v>
      </c>
      <c r="BJ55" s="30">
        <v>0</v>
      </c>
      <c r="BK55" s="30">
        <v>0</v>
      </c>
      <c r="BL55" s="30">
        <v>0</v>
      </c>
      <c r="BM55" s="30">
        <v>0</v>
      </c>
      <c r="BN55" s="30">
        <v>0</v>
      </c>
      <c r="BO55" s="30">
        <v>0</v>
      </c>
      <c r="BP55" s="30">
        <v>0</v>
      </c>
      <c r="BQ55" s="30">
        <v>0</v>
      </c>
      <c r="BR55" s="30">
        <v>0</v>
      </c>
      <c r="BS55" s="30">
        <v>0</v>
      </c>
      <c r="BT55" s="30">
        <v>0</v>
      </c>
      <c r="BU55" s="30">
        <v>0</v>
      </c>
      <c r="BV55" s="30">
        <v>0</v>
      </c>
      <c r="BW55" s="30">
        <v>0</v>
      </c>
      <c r="BX55" s="30">
        <v>0</v>
      </c>
      <c r="BY55" s="30">
        <v>0</v>
      </c>
      <c r="BZ55" s="30">
        <v>0</v>
      </c>
      <c r="CA55" s="30">
        <v>0</v>
      </c>
      <c r="CB55" s="30">
        <v>0</v>
      </c>
      <c r="CC55" s="30">
        <v>0</v>
      </c>
      <c r="CD55" s="30">
        <v>0</v>
      </c>
      <c r="CE55" s="30">
        <v>0</v>
      </c>
      <c r="CF55" s="30">
        <v>0</v>
      </c>
      <c r="CG55" s="30">
        <v>0</v>
      </c>
      <c r="CH55" s="30">
        <v>0</v>
      </c>
      <c r="CI55" s="30">
        <v>0</v>
      </c>
      <c r="CJ55" s="30">
        <v>0</v>
      </c>
      <c r="CK55" s="30">
        <v>0</v>
      </c>
      <c r="CL55" s="30">
        <v>0</v>
      </c>
      <c r="CM55" s="30">
        <v>0</v>
      </c>
      <c r="CN55" s="30">
        <v>0</v>
      </c>
      <c r="CO55" s="30">
        <v>0</v>
      </c>
      <c r="CP55" s="30">
        <v>0</v>
      </c>
      <c r="CQ55" s="30">
        <v>0</v>
      </c>
      <c r="CR55" s="30">
        <v>0</v>
      </c>
      <c r="CS55" s="30">
        <v>0</v>
      </c>
      <c r="CT55" s="30">
        <v>0</v>
      </c>
      <c r="CU55" s="30">
        <v>0</v>
      </c>
      <c r="CV55" s="30">
        <v>0</v>
      </c>
      <c r="CW55" s="30">
        <v>0</v>
      </c>
      <c r="CX55" s="30">
        <v>0</v>
      </c>
      <c r="CY55" s="30">
        <v>0</v>
      </c>
      <c r="CZ55" s="30">
        <v>0</v>
      </c>
      <c r="DA55" s="30">
        <v>0</v>
      </c>
    </row>
    <row r="56" spans="1:105" ht="13.2" x14ac:dyDescent="0.25">
      <c r="A56" s="35" t="s">
        <v>65</v>
      </c>
      <c r="B56" s="30">
        <v>0.5497699786707354</v>
      </c>
      <c r="C56" s="30">
        <v>0.53570604347351092</v>
      </c>
      <c r="D56" s="30">
        <v>1</v>
      </c>
      <c r="E56" s="30">
        <v>0</v>
      </c>
      <c r="F56" s="30">
        <v>0.99991352728063188</v>
      </c>
      <c r="G56" s="30">
        <v>1.0000766636660681</v>
      </c>
      <c r="H56" s="30">
        <v>0.99991185359794887</v>
      </c>
      <c r="I56" s="30">
        <v>0.99985427776812008</v>
      </c>
      <c r="J56" s="30">
        <v>1.0000787179579738</v>
      </c>
      <c r="K56" s="30">
        <v>1.0000656950303037</v>
      </c>
      <c r="L56" s="30">
        <v>0</v>
      </c>
      <c r="M56" s="30">
        <v>0</v>
      </c>
      <c r="N56" s="30">
        <v>0</v>
      </c>
      <c r="O56" s="30">
        <v>0</v>
      </c>
      <c r="P56" s="30">
        <v>0</v>
      </c>
      <c r="Q56" s="30">
        <v>0</v>
      </c>
      <c r="R56" s="30">
        <v>0.99986575203577643</v>
      </c>
      <c r="S56" s="30">
        <v>0.99991197871251736</v>
      </c>
      <c r="T56" s="30">
        <v>1.0001362005010324</v>
      </c>
      <c r="U56" s="30">
        <v>1.000073327588811</v>
      </c>
      <c r="V56" s="30">
        <v>0.99986727476659398</v>
      </c>
      <c r="W56" s="30">
        <v>1.0000478631064365</v>
      </c>
      <c r="X56" s="30">
        <v>1.0000726766510848</v>
      </c>
      <c r="Y56" s="30">
        <v>1.0001037748545287</v>
      </c>
      <c r="Z56" s="30">
        <v>1.0000713304444326</v>
      </c>
      <c r="AA56" s="30">
        <v>0.99996416140615862</v>
      </c>
      <c r="AB56" s="30">
        <v>0</v>
      </c>
      <c r="AC56" s="30">
        <v>0</v>
      </c>
      <c r="AD56" s="30">
        <v>0</v>
      </c>
      <c r="AE56" s="30">
        <v>1.0001545499674522</v>
      </c>
      <c r="AF56" s="30">
        <v>0.60001581314842944</v>
      </c>
      <c r="AG56" s="30">
        <v>0.60023583362241506</v>
      </c>
      <c r="AH56" s="30">
        <v>1.0000008664953735</v>
      </c>
      <c r="AI56" s="30">
        <v>0.80315725476969169</v>
      </c>
      <c r="AJ56" s="30">
        <v>0.79435997364688549</v>
      </c>
      <c r="AK56" s="30">
        <v>0.9640666541850158</v>
      </c>
      <c r="AL56" s="30">
        <v>0.95126030012546114</v>
      </c>
      <c r="AM56" s="30">
        <v>0.4845671108734676</v>
      </c>
      <c r="AN56" s="30">
        <v>0.85486013310632614</v>
      </c>
      <c r="AO56" s="30">
        <v>0.39199555548173265</v>
      </c>
      <c r="AP56" s="30">
        <v>0.7733649689943477</v>
      </c>
      <c r="AQ56" s="30">
        <v>0.54481679057932741</v>
      </c>
      <c r="AR56" s="30">
        <v>0.70150974656433662</v>
      </c>
      <c r="AS56" s="30">
        <v>0.8232190325281058</v>
      </c>
      <c r="AT56" s="30">
        <v>0.41964534268361542</v>
      </c>
      <c r="AU56" s="30">
        <v>0.66445516301419105</v>
      </c>
      <c r="AV56" s="30">
        <v>0.43557113519040397</v>
      </c>
      <c r="AW56" s="30">
        <v>0.55025193188584576</v>
      </c>
      <c r="AX56" s="30">
        <v>0.52375663683813811</v>
      </c>
      <c r="AY56" s="30">
        <v>0.64984692314110348</v>
      </c>
      <c r="AZ56" s="30">
        <v>0.58393820465703383</v>
      </c>
      <c r="BA56" s="30">
        <v>0.60568678402591924</v>
      </c>
      <c r="BB56" s="30">
        <v>0.60070758056794782</v>
      </c>
      <c r="BC56" s="30">
        <v>0.65871825317014299</v>
      </c>
      <c r="BD56" s="30">
        <v>0.66143757040176043</v>
      </c>
      <c r="BE56" s="30">
        <v>0.5798744383170491</v>
      </c>
      <c r="BF56" s="30">
        <v>0.61950305481570211</v>
      </c>
      <c r="BG56" s="30">
        <v>0.59828547616020966</v>
      </c>
      <c r="BH56" s="30">
        <v>0.62403056704307047</v>
      </c>
      <c r="BI56" s="30">
        <v>0.63670771731322151</v>
      </c>
      <c r="BJ56" s="30">
        <v>0.51212198390298924</v>
      </c>
      <c r="BK56" s="30">
        <v>0.4610835068607132</v>
      </c>
      <c r="BL56" s="30">
        <v>0.99992679494713865</v>
      </c>
      <c r="BM56" s="30">
        <v>1.000089595258282</v>
      </c>
      <c r="BN56" s="30">
        <v>1.0000680274141183</v>
      </c>
      <c r="BO56" s="30">
        <v>0.66678415637450783</v>
      </c>
      <c r="BP56" s="30">
        <v>0.33335740497086419</v>
      </c>
      <c r="BQ56" s="30">
        <v>0.6666235616548789</v>
      </c>
      <c r="BR56" s="30">
        <v>0</v>
      </c>
      <c r="BS56" s="30">
        <v>0.50009815416783931</v>
      </c>
      <c r="BT56" s="30">
        <v>0.50000563437330625</v>
      </c>
      <c r="BU56" s="30">
        <v>0.49966779774266129</v>
      </c>
      <c r="BV56" s="30">
        <v>0.50013980193366558</v>
      </c>
      <c r="BW56" s="30">
        <v>1.0001342903795361</v>
      </c>
      <c r="BX56" s="30">
        <v>0</v>
      </c>
      <c r="BY56" s="30">
        <v>1.0001553823713742</v>
      </c>
      <c r="BZ56" s="30">
        <v>1.0000517322285738</v>
      </c>
      <c r="CA56" s="30">
        <v>0</v>
      </c>
      <c r="CB56" s="30">
        <v>0.99985349347320784</v>
      </c>
      <c r="CC56" s="30">
        <v>0.99999834958609957</v>
      </c>
      <c r="CD56" s="30">
        <v>1.0000644423697638</v>
      </c>
      <c r="CE56" s="30">
        <v>1.000102574347036</v>
      </c>
      <c r="CF56" s="30">
        <v>0</v>
      </c>
      <c r="CG56" s="30">
        <v>0</v>
      </c>
      <c r="CH56" s="30">
        <v>0</v>
      </c>
      <c r="CI56" s="30">
        <v>0</v>
      </c>
      <c r="CJ56" s="30">
        <v>0</v>
      </c>
      <c r="CK56" s="30">
        <v>0</v>
      </c>
      <c r="CL56" s="30">
        <v>0</v>
      </c>
      <c r="CM56" s="30">
        <v>0</v>
      </c>
      <c r="CN56" s="30">
        <v>0</v>
      </c>
      <c r="CO56" s="30">
        <v>0</v>
      </c>
      <c r="CP56" s="30">
        <v>0</v>
      </c>
      <c r="CQ56" s="30">
        <v>0.9998798932773213</v>
      </c>
      <c r="CR56" s="30">
        <v>0.96361285862320156</v>
      </c>
      <c r="CS56" s="30">
        <v>0.73101529131981946</v>
      </c>
      <c r="CT56" s="30">
        <v>0.73890912699232059</v>
      </c>
      <c r="CU56" s="30">
        <v>0.39366819515634399</v>
      </c>
      <c r="CV56" s="30">
        <v>0.2722217578814195</v>
      </c>
      <c r="CW56" s="30">
        <v>0.21016936414330226</v>
      </c>
      <c r="CX56" s="30">
        <v>0.50311746968980031</v>
      </c>
      <c r="CY56" s="30">
        <v>0.43075790445464646</v>
      </c>
      <c r="CZ56" s="30">
        <v>0.88640683056631586</v>
      </c>
      <c r="DA56" s="30">
        <v>0.74316388299441938</v>
      </c>
    </row>
    <row r="57" spans="1:105" ht="13.2" x14ac:dyDescent="0.25">
      <c r="A57" s="35" t="s">
        <v>66</v>
      </c>
      <c r="B57" s="30">
        <v>8.5114543447167203E-3</v>
      </c>
      <c r="C57" s="30">
        <v>1.0616959128953539E-2</v>
      </c>
      <c r="D57" s="30">
        <v>0</v>
      </c>
      <c r="E57" s="30">
        <v>0</v>
      </c>
      <c r="F57" s="30">
        <v>0</v>
      </c>
      <c r="G57" s="30">
        <v>0</v>
      </c>
      <c r="H57" s="30">
        <v>0</v>
      </c>
      <c r="I57" s="30">
        <v>0</v>
      </c>
      <c r="J57" s="30">
        <v>0</v>
      </c>
      <c r="K57" s="30">
        <v>0</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30">
        <v>0</v>
      </c>
      <c r="AD57" s="30">
        <v>0</v>
      </c>
      <c r="AE57" s="30">
        <v>0</v>
      </c>
      <c r="AF57" s="30">
        <v>0</v>
      </c>
      <c r="AG57" s="30">
        <v>0</v>
      </c>
      <c r="AH57" s="30">
        <v>0</v>
      </c>
      <c r="AI57" s="30">
        <v>1.4393857097352442E-2</v>
      </c>
      <c r="AJ57" s="30">
        <v>0.25640501454847048</v>
      </c>
      <c r="AK57" s="30">
        <v>4.4473678773541941E-2</v>
      </c>
      <c r="AL57" s="30">
        <v>1.3223425294035829E-2</v>
      </c>
      <c r="AM57" s="30">
        <v>0</v>
      </c>
      <c r="AN57" s="30">
        <v>1.581267847249216E-2</v>
      </c>
      <c r="AO57" s="30">
        <v>1.1117441207268567E-2</v>
      </c>
      <c r="AP57" s="30">
        <v>0</v>
      </c>
      <c r="AQ57" s="30">
        <v>0</v>
      </c>
      <c r="AR57" s="30">
        <v>1.0734379303057907E-2</v>
      </c>
      <c r="AS57" s="30">
        <v>0</v>
      </c>
      <c r="AT57" s="30">
        <v>0</v>
      </c>
      <c r="AU57" s="30">
        <v>0</v>
      </c>
      <c r="AV57" s="30">
        <v>4.094234704187915E-3</v>
      </c>
      <c r="AW57" s="30">
        <v>1.9570482404851599E-3</v>
      </c>
      <c r="AX57" s="30">
        <v>1.9470089874624177E-3</v>
      </c>
      <c r="AY57" s="30">
        <v>2.0361204023700871E-3</v>
      </c>
      <c r="AZ57" s="30">
        <v>1.1040769158678318E-2</v>
      </c>
      <c r="BA57" s="30">
        <v>1.0888766768006174E-2</v>
      </c>
      <c r="BB57" s="30">
        <v>1.3030307308807354E-2</v>
      </c>
      <c r="BC57" s="30">
        <v>1.0623098741687417E-2</v>
      </c>
      <c r="BD57" s="30">
        <v>1.2800343554514766E-2</v>
      </c>
      <c r="BE57" s="30">
        <v>6.3946071948848757E-3</v>
      </c>
      <c r="BF57" s="30">
        <v>1.0615095636204231E-2</v>
      </c>
      <c r="BG57" s="30">
        <v>6.4888839969298989E-3</v>
      </c>
      <c r="BH57" s="30">
        <v>8.6899191111201989E-3</v>
      </c>
      <c r="BI57" s="30">
        <v>0</v>
      </c>
      <c r="BJ57" s="30">
        <v>8.3201293737943677E-3</v>
      </c>
      <c r="BK57" s="30">
        <v>6.1914902159521763E-3</v>
      </c>
      <c r="BL57" s="30">
        <v>0</v>
      </c>
      <c r="BM57" s="30">
        <v>0</v>
      </c>
      <c r="BN57" s="30">
        <v>0</v>
      </c>
      <c r="BO57" s="30">
        <v>0</v>
      </c>
      <c r="BP57" s="30">
        <v>0</v>
      </c>
      <c r="BQ57" s="30">
        <v>0</v>
      </c>
      <c r="BR57" s="30">
        <v>0</v>
      </c>
      <c r="BS57" s="30">
        <v>0</v>
      </c>
      <c r="BT57" s="30">
        <v>0</v>
      </c>
      <c r="BU57" s="30">
        <v>0</v>
      </c>
      <c r="BV57" s="30">
        <v>0</v>
      </c>
      <c r="BW57" s="30">
        <v>0</v>
      </c>
      <c r="BX57" s="30">
        <v>0.99995287429968704</v>
      </c>
      <c r="BY57" s="30">
        <v>0</v>
      </c>
      <c r="BZ57" s="30">
        <v>0</v>
      </c>
      <c r="CA57" s="30">
        <v>0.99997216469434558</v>
      </c>
      <c r="CB57" s="30">
        <v>0</v>
      </c>
      <c r="CC57" s="30">
        <v>0</v>
      </c>
      <c r="CD57" s="30">
        <v>0</v>
      </c>
      <c r="CE57" s="30">
        <v>0</v>
      </c>
      <c r="CF57" s="30">
        <v>0</v>
      </c>
      <c r="CG57" s="30">
        <v>0</v>
      </c>
      <c r="CH57" s="30">
        <v>0</v>
      </c>
      <c r="CI57" s="30">
        <v>0</v>
      </c>
      <c r="CJ57" s="30">
        <v>0</v>
      </c>
      <c r="CK57" s="30">
        <v>0</v>
      </c>
      <c r="CL57" s="30">
        <v>0</v>
      </c>
      <c r="CM57" s="30">
        <v>0</v>
      </c>
      <c r="CN57" s="30">
        <v>0</v>
      </c>
      <c r="CO57" s="30">
        <v>0</v>
      </c>
      <c r="CP57" s="30">
        <v>0</v>
      </c>
      <c r="CQ57" s="30">
        <v>0</v>
      </c>
      <c r="CR57" s="30">
        <v>0</v>
      </c>
      <c r="CS57" s="30">
        <v>0.11716479668635266</v>
      </c>
      <c r="CT57" s="30">
        <v>0</v>
      </c>
      <c r="CU57" s="30">
        <v>1.1164879176866422E-2</v>
      </c>
      <c r="CV57" s="30">
        <v>0</v>
      </c>
      <c r="CW57" s="30">
        <v>0</v>
      </c>
      <c r="CX57" s="30">
        <v>6.2070086840582302E-3</v>
      </c>
      <c r="CY57" s="30">
        <v>0</v>
      </c>
      <c r="CZ57" s="30">
        <v>1.0721261223324523E-2</v>
      </c>
      <c r="DA57" s="30">
        <v>5.0208366987280949E-2</v>
      </c>
    </row>
    <row r="58" spans="1:105" ht="13.2" x14ac:dyDescent="0.25">
      <c r="A58" s="35" t="s">
        <v>67</v>
      </c>
      <c r="B58" s="30">
        <v>0</v>
      </c>
      <c r="C58" s="30">
        <v>0</v>
      </c>
      <c r="D58" s="30">
        <v>0</v>
      </c>
      <c r="E58" s="30">
        <v>0</v>
      </c>
      <c r="F58" s="30">
        <v>0</v>
      </c>
      <c r="G58" s="30">
        <v>0</v>
      </c>
      <c r="H58" s="30">
        <v>0</v>
      </c>
      <c r="I58" s="30">
        <v>0</v>
      </c>
      <c r="J58" s="30">
        <v>0</v>
      </c>
      <c r="K58" s="30">
        <v>0</v>
      </c>
      <c r="L58" s="30">
        <v>0</v>
      </c>
      <c r="M58" s="30">
        <v>0</v>
      </c>
      <c r="N58" s="30">
        <v>0</v>
      </c>
      <c r="O58" s="30">
        <v>0</v>
      </c>
      <c r="P58" s="30">
        <v>0</v>
      </c>
      <c r="Q58" s="30">
        <v>0</v>
      </c>
      <c r="R58" s="30">
        <v>0</v>
      </c>
      <c r="S58" s="30">
        <v>0</v>
      </c>
      <c r="T58" s="30">
        <v>0</v>
      </c>
      <c r="U58" s="30">
        <v>0</v>
      </c>
      <c r="V58" s="30">
        <v>0</v>
      </c>
      <c r="W58" s="30">
        <v>0</v>
      </c>
      <c r="X58" s="30">
        <v>0</v>
      </c>
      <c r="Y58" s="30">
        <v>0</v>
      </c>
      <c r="Z58" s="30">
        <v>0</v>
      </c>
      <c r="AA58" s="30">
        <v>0</v>
      </c>
      <c r="AB58" s="30">
        <v>0</v>
      </c>
      <c r="AC58" s="30">
        <v>0</v>
      </c>
      <c r="AD58" s="30">
        <v>0</v>
      </c>
      <c r="AE58" s="30">
        <v>0</v>
      </c>
      <c r="AF58" s="30">
        <v>0</v>
      </c>
      <c r="AG58" s="30">
        <v>0</v>
      </c>
      <c r="AH58" s="30">
        <v>0</v>
      </c>
      <c r="AI58" s="30">
        <v>0</v>
      </c>
      <c r="AJ58" s="30">
        <v>0</v>
      </c>
      <c r="AK58" s="30">
        <v>0</v>
      </c>
      <c r="AL58" s="30">
        <v>0</v>
      </c>
      <c r="AM58" s="30">
        <v>0</v>
      </c>
      <c r="AN58" s="30">
        <v>0</v>
      </c>
      <c r="AO58" s="30">
        <v>0</v>
      </c>
      <c r="AP58" s="30">
        <v>0</v>
      </c>
      <c r="AQ58" s="30">
        <v>0</v>
      </c>
      <c r="AR58" s="30">
        <v>0</v>
      </c>
      <c r="AS58" s="30">
        <v>0</v>
      </c>
      <c r="AT58" s="30">
        <v>0</v>
      </c>
      <c r="AU58" s="30">
        <v>0</v>
      </c>
      <c r="AV58" s="30">
        <v>0</v>
      </c>
      <c r="AW58" s="30">
        <v>0</v>
      </c>
      <c r="AX58" s="30">
        <v>0</v>
      </c>
      <c r="AY58" s="30">
        <v>0</v>
      </c>
      <c r="AZ58" s="30">
        <v>0</v>
      </c>
      <c r="BA58" s="30">
        <v>0</v>
      </c>
      <c r="BB58" s="30">
        <v>0</v>
      </c>
      <c r="BC58" s="30">
        <v>0</v>
      </c>
      <c r="BD58" s="30">
        <v>0</v>
      </c>
      <c r="BE58" s="30">
        <v>0</v>
      </c>
      <c r="BF58" s="30">
        <v>0</v>
      </c>
      <c r="BG58" s="30">
        <v>0</v>
      </c>
      <c r="BH58" s="30">
        <v>0</v>
      </c>
      <c r="BI58" s="30">
        <v>0</v>
      </c>
      <c r="BJ58" s="30">
        <v>0</v>
      </c>
      <c r="BK58" s="30">
        <v>0</v>
      </c>
      <c r="BL58" s="30">
        <v>0</v>
      </c>
      <c r="BM58" s="30">
        <v>0</v>
      </c>
      <c r="BN58" s="30">
        <v>0</v>
      </c>
      <c r="BO58" s="30">
        <v>0</v>
      </c>
      <c r="BP58" s="30">
        <v>0</v>
      </c>
      <c r="BQ58" s="30">
        <v>0</v>
      </c>
      <c r="BR58" s="30">
        <v>0</v>
      </c>
      <c r="BS58" s="30">
        <v>0</v>
      </c>
      <c r="BT58" s="30">
        <v>0</v>
      </c>
      <c r="BU58" s="30">
        <v>0</v>
      </c>
      <c r="BV58" s="30">
        <v>0</v>
      </c>
      <c r="BW58" s="30">
        <v>0</v>
      </c>
      <c r="BX58" s="30">
        <v>0</v>
      </c>
      <c r="BY58" s="30">
        <v>0</v>
      </c>
      <c r="BZ58" s="30">
        <v>0</v>
      </c>
      <c r="CA58" s="30">
        <v>0</v>
      </c>
      <c r="CB58" s="30">
        <v>0</v>
      </c>
      <c r="CC58" s="30">
        <v>0</v>
      </c>
      <c r="CD58" s="30">
        <v>0</v>
      </c>
      <c r="CE58" s="30">
        <v>0</v>
      </c>
      <c r="CF58" s="30">
        <v>0</v>
      </c>
      <c r="CG58" s="30">
        <v>0</v>
      </c>
      <c r="CH58" s="30">
        <v>0</v>
      </c>
      <c r="CI58" s="30">
        <v>0</v>
      </c>
      <c r="CJ58" s="30">
        <v>0</v>
      </c>
      <c r="CK58" s="30">
        <v>0</v>
      </c>
      <c r="CL58" s="30">
        <v>0</v>
      </c>
      <c r="CM58" s="30">
        <v>0</v>
      </c>
      <c r="CN58" s="30">
        <v>0</v>
      </c>
      <c r="CO58" s="30">
        <v>0</v>
      </c>
      <c r="CP58" s="30">
        <v>0</v>
      </c>
      <c r="CQ58" s="30">
        <v>0</v>
      </c>
      <c r="CR58" s="30">
        <v>0</v>
      </c>
      <c r="CS58" s="30">
        <v>0</v>
      </c>
      <c r="CT58" s="30">
        <v>0</v>
      </c>
      <c r="CU58" s="30">
        <v>0</v>
      </c>
      <c r="CV58" s="30">
        <v>0</v>
      </c>
      <c r="CW58" s="30">
        <v>0</v>
      </c>
      <c r="CX58" s="30">
        <v>0</v>
      </c>
      <c r="CY58" s="30">
        <v>0</v>
      </c>
      <c r="CZ58" s="30">
        <v>0</v>
      </c>
      <c r="DA58" s="30">
        <v>0</v>
      </c>
    </row>
    <row r="59" spans="1:105" ht="13.2" x14ac:dyDescent="0.25">
      <c r="A59" s="35" t="s">
        <v>68</v>
      </c>
      <c r="B59" s="30">
        <v>0</v>
      </c>
      <c r="C59" s="30">
        <v>0</v>
      </c>
      <c r="D59" s="30">
        <v>0</v>
      </c>
      <c r="E59" s="30">
        <v>0</v>
      </c>
      <c r="F59" s="30">
        <v>0</v>
      </c>
      <c r="G59" s="30">
        <v>0</v>
      </c>
      <c r="H59" s="30">
        <v>0</v>
      </c>
      <c r="I59" s="30">
        <v>0</v>
      </c>
      <c r="J59" s="30">
        <v>0</v>
      </c>
      <c r="K59" s="30">
        <v>0</v>
      </c>
      <c r="L59" s="30">
        <v>0</v>
      </c>
      <c r="M59" s="30">
        <v>0</v>
      </c>
      <c r="N59" s="30">
        <v>0</v>
      </c>
      <c r="O59" s="30">
        <v>0</v>
      </c>
      <c r="P59" s="30">
        <v>0</v>
      </c>
      <c r="Q59" s="30">
        <v>0</v>
      </c>
      <c r="R59" s="30">
        <v>0</v>
      </c>
      <c r="S59" s="30">
        <v>0</v>
      </c>
      <c r="T59" s="30">
        <v>0</v>
      </c>
      <c r="U59" s="30">
        <v>0</v>
      </c>
      <c r="V59" s="30">
        <v>0</v>
      </c>
      <c r="W59" s="30">
        <v>0</v>
      </c>
      <c r="X59" s="30">
        <v>0</v>
      </c>
      <c r="Y59" s="30">
        <v>0</v>
      </c>
      <c r="Z59" s="30">
        <v>0</v>
      </c>
      <c r="AA59" s="30">
        <v>0</v>
      </c>
      <c r="AB59" s="30">
        <v>0</v>
      </c>
      <c r="AC59" s="30">
        <v>0</v>
      </c>
      <c r="AD59" s="30">
        <v>0</v>
      </c>
      <c r="AE59" s="30">
        <v>0</v>
      </c>
      <c r="AF59" s="30">
        <v>0</v>
      </c>
      <c r="AG59" s="30">
        <v>0</v>
      </c>
      <c r="AH59" s="30">
        <v>0</v>
      </c>
      <c r="AI59" s="30">
        <v>0</v>
      </c>
      <c r="AJ59" s="30">
        <v>0</v>
      </c>
      <c r="AK59" s="30">
        <v>0</v>
      </c>
      <c r="AL59" s="30">
        <v>0</v>
      </c>
      <c r="AM59" s="30">
        <v>0</v>
      </c>
      <c r="AN59" s="30">
        <v>0</v>
      </c>
      <c r="AO59" s="30">
        <v>0</v>
      </c>
      <c r="AP59" s="30">
        <v>0</v>
      </c>
      <c r="AQ59" s="30">
        <v>0</v>
      </c>
      <c r="AR59" s="30">
        <v>0</v>
      </c>
      <c r="AS59" s="30">
        <v>0</v>
      </c>
      <c r="AT59" s="30">
        <v>0</v>
      </c>
      <c r="AU59" s="30">
        <v>0</v>
      </c>
      <c r="AV59" s="30">
        <v>0</v>
      </c>
      <c r="AW59" s="30">
        <v>0</v>
      </c>
      <c r="AX59" s="30">
        <v>0</v>
      </c>
      <c r="AY59" s="30">
        <v>0</v>
      </c>
      <c r="AZ59" s="30">
        <v>0</v>
      </c>
      <c r="BA59" s="30">
        <v>0</v>
      </c>
      <c r="BB59" s="30">
        <v>0</v>
      </c>
      <c r="BC59" s="30">
        <v>0</v>
      </c>
      <c r="BD59" s="30">
        <v>0</v>
      </c>
      <c r="BE59" s="30">
        <v>0</v>
      </c>
      <c r="BF59" s="30">
        <v>0</v>
      </c>
      <c r="BG59" s="30">
        <v>0</v>
      </c>
      <c r="BH59" s="30">
        <v>0</v>
      </c>
      <c r="BI59" s="30">
        <v>0</v>
      </c>
      <c r="BJ59" s="30">
        <v>0</v>
      </c>
      <c r="BK59" s="30">
        <v>0</v>
      </c>
      <c r="BL59" s="30">
        <v>0</v>
      </c>
      <c r="BM59" s="30">
        <v>0</v>
      </c>
      <c r="BN59" s="30">
        <v>0</v>
      </c>
      <c r="BO59" s="30">
        <v>0</v>
      </c>
      <c r="BP59" s="30">
        <v>0</v>
      </c>
      <c r="BQ59" s="30">
        <v>0</v>
      </c>
      <c r="BR59" s="30">
        <v>0</v>
      </c>
      <c r="BS59" s="30">
        <v>0</v>
      </c>
      <c r="BT59" s="30">
        <v>0</v>
      </c>
      <c r="BU59" s="30">
        <v>0</v>
      </c>
      <c r="BV59" s="30">
        <v>0</v>
      </c>
      <c r="BW59" s="30">
        <v>0</v>
      </c>
      <c r="BX59" s="30">
        <v>0</v>
      </c>
      <c r="BY59" s="30">
        <v>0</v>
      </c>
      <c r="BZ59" s="30">
        <v>0</v>
      </c>
      <c r="CA59" s="30">
        <v>0</v>
      </c>
      <c r="CB59" s="30">
        <v>0</v>
      </c>
      <c r="CC59" s="30">
        <v>0</v>
      </c>
      <c r="CD59" s="30">
        <v>0</v>
      </c>
      <c r="CE59" s="30">
        <v>0</v>
      </c>
      <c r="CF59" s="30">
        <v>0</v>
      </c>
      <c r="CG59" s="30">
        <v>0</v>
      </c>
      <c r="CH59" s="30">
        <v>0</v>
      </c>
      <c r="CI59" s="30">
        <v>0</v>
      </c>
      <c r="CJ59" s="30">
        <v>0</v>
      </c>
      <c r="CK59" s="30">
        <v>0</v>
      </c>
      <c r="CL59" s="30">
        <v>0</v>
      </c>
      <c r="CM59" s="30">
        <v>0</v>
      </c>
      <c r="CN59" s="30">
        <v>0</v>
      </c>
      <c r="CO59" s="30">
        <v>0</v>
      </c>
      <c r="CP59" s="30">
        <v>0</v>
      </c>
      <c r="CQ59" s="30">
        <v>0</v>
      </c>
      <c r="CR59" s="30">
        <v>0</v>
      </c>
      <c r="CS59" s="30">
        <v>0</v>
      </c>
      <c r="CT59" s="30">
        <v>0</v>
      </c>
      <c r="CU59" s="30">
        <v>0</v>
      </c>
      <c r="CV59" s="30">
        <v>0</v>
      </c>
      <c r="CW59" s="30">
        <v>0</v>
      </c>
      <c r="CX59" s="30">
        <v>0</v>
      </c>
      <c r="CY59" s="30">
        <v>0</v>
      </c>
      <c r="CZ59" s="30">
        <v>0</v>
      </c>
      <c r="DA59" s="30">
        <v>0</v>
      </c>
    </row>
    <row r="60" spans="1:105" ht="13.2" x14ac:dyDescent="0.25">
      <c r="A60" s="33" t="s">
        <v>14</v>
      </c>
      <c r="B60" s="29">
        <f>IF(1-B53-B54-B55-B56-B57-B58-B59&gt;0,1-B53-B54-B55-B56-B57-B58-B59,0)</f>
        <v>0.16472187170625691</v>
      </c>
      <c r="C60" s="29">
        <f t="shared" ref="C60:AH60" si="44">IF(1-C53-C54-C55-C56-C57-C58-C59&gt;0,1-C53-C54-C55-C56-C57-C58-C59,0)</f>
        <v>0.16299585889734136</v>
      </c>
      <c r="D60" s="29">
        <f t="shared" si="44"/>
        <v>0</v>
      </c>
      <c r="E60" s="29">
        <f t="shared" si="44"/>
        <v>5.4257838955440452E-4</v>
      </c>
      <c r="F60" s="29">
        <f t="shared" si="44"/>
        <v>8.6472719368124729E-5</v>
      </c>
      <c r="G60" s="29">
        <f t="shared" si="44"/>
        <v>0</v>
      </c>
      <c r="H60" s="29">
        <f t="shared" si="44"/>
        <v>8.8146402051125783E-5</v>
      </c>
      <c r="I60" s="29">
        <f t="shared" si="44"/>
        <v>1.4572223187991895E-4</v>
      </c>
      <c r="J60" s="29">
        <f t="shared" si="44"/>
        <v>0</v>
      </c>
      <c r="K60" s="29">
        <f t="shared" si="44"/>
        <v>0</v>
      </c>
      <c r="L60" s="29">
        <f t="shared" si="44"/>
        <v>0</v>
      </c>
      <c r="M60" s="29">
        <f t="shared" si="44"/>
        <v>0</v>
      </c>
      <c r="N60" s="29">
        <f t="shared" si="44"/>
        <v>0</v>
      </c>
      <c r="O60" s="29">
        <f t="shared" si="44"/>
        <v>1</v>
      </c>
      <c r="P60" s="29">
        <f t="shared" si="44"/>
        <v>1</v>
      </c>
      <c r="Q60" s="29">
        <f t="shared" si="44"/>
        <v>1</v>
      </c>
      <c r="R60" s="29">
        <f t="shared" si="44"/>
        <v>1.3424796422356611E-4</v>
      </c>
      <c r="S60" s="29">
        <f t="shared" si="44"/>
        <v>8.8021287482642485E-5</v>
      </c>
      <c r="T60" s="29">
        <f t="shared" si="44"/>
        <v>0</v>
      </c>
      <c r="U60" s="29">
        <f t="shared" si="44"/>
        <v>0</v>
      </c>
      <c r="V60" s="29">
        <f t="shared" si="44"/>
        <v>1.3272523340601694E-4</v>
      </c>
      <c r="W60" s="29">
        <f t="shared" si="44"/>
        <v>0</v>
      </c>
      <c r="X60" s="29">
        <f t="shared" si="44"/>
        <v>0</v>
      </c>
      <c r="Y60" s="29">
        <f t="shared" si="44"/>
        <v>0</v>
      </c>
      <c r="Z60" s="29">
        <f t="shared" si="44"/>
        <v>0</v>
      </c>
      <c r="AA60" s="29">
        <f t="shared" si="44"/>
        <v>3.5838593841375221E-5</v>
      </c>
      <c r="AB60" s="29">
        <f t="shared" si="44"/>
        <v>3.7126182225177828E-6</v>
      </c>
      <c r="AC60" s="29">
        <f t="shared" si="44"/>
        <v>0</v>
      </c>
      <c r="AD60" s="29">
        <f t="shared" si="44"/>
        <v>4.03992614601556E-5</v>
      </c>
      <c r="AE60" s="29">
        <f t="shared" si="44"/>
        <v>0</v>
      </c>
      <c r="AF60" s="29">
        <f t="shared" si="44"/>
        <v>0.39998418685157056</v>
      </c>
      <c r="AG60" s="29">
        <f t="shared" si="44"/>
        <v>0.39976416637758494</v>
      </c>
      <c r="AH60" s="29">
        <f t="shared" si="44"/>
        <v>0</v>
      </c>
      <c r="AI60" s="29">
        <f t="shared" ref="AI60:AU60" si="45">IF(1-AI53-AI54-AI55-AI56-AI57-AI58-AI59&gt;0,1-AI53-AI54-AI55-AI56-AI57-AI58-AI59,0)</f>
        <v>0.17381416815720838</v>
      </c>
      <c r="AJ60" s="29">
        <f t="shared" si="45"/>
        <v>0</v>
      </c>
      <c r="AK60" s="29">
        <f t="shared" si="45"/>
        <v>0</v>
      </c>
      <c r="AL60" s="29">
        <f t="shared" si="45"/>
        <v>3.5516274580503028E-2</v>
      </c>
      <c r="AM60" s="29">
        <f t="shared" si="45"/>
        <v>0.5154328891265324</v>
      </c>
      <c r="AN60" s="29">
        <f t="shared" si="45"/>
        <v>9.1383765819990498E-2</v>
      </c>
      <c r="AO60" s="29">
        <f t="shared" si="45"/>
        <v>0</v>
      </c>
      <c r="AP60" s="29">
        <f t="shared" si="45"/>
        <v>4.6597678186642066E-2</v>
      </c>
      <c r="AQ60" s="29">
        <f t="shared" si="45"/>
        <v>0.10696264547783241</v>
      </c>
      <c r="AR60" s="29">
        <f t="shared" si="45"/>
        <v>0</v>
      </c>
      <c r="AS60" s="29">
        <f t="shared" si="45"/>
        <v>8.9965940212565765E-2</v>
      </c>
      <c r="AT60" s="29">
        <f t="shared" si="45"/>
        <v>3.6903800598397374E-2</v>
      </c>
      <c r="AU60" s="29">
        <f t="shared" si="45"/>
        <v>0.30138875821581013</v>
      </c>
      <c r="AV60" s="29">
        <f>IF(1-AV53-AV54-AV55-AV56-AV57-AV58-AV59&gt;0,1-AV53-AV54-AV55-AV56-AV57-AV58-AV59,0)</f>
        <v>0.10816895087442006</v>
      </c>
      <c r="AW60" s="29">
        <f t="shared" ref="AW60:BK60" si="46">IF(1-AW53-AW54-AW55-AW56-AW57-AW58-AW59&gt;0,1-AW53-AW54-AW55-AW56-AW57-AW58-AW59,0)</f>
        <v>0.35903569913842615</v>
      </c>
      <c r="AX60" s="29">
        <f t="shared" si="46"/>
        <v>0.39580744370117332</v>
      </c>
      <c r="AY60" s="29">
        <f t="shared" si="46"/>
        <v>0.34127685483555137</v>
      </c>
      <c r="AZ60" s="29">
        <f t="shared" si="46"/>
        <v>0.390184971709085</v>
      </c>
      <c r="BA60" s="29">
        <f t="shared" si="46"/>
        <v>0.36696367310948302</v>
      </c>
      <c r="BB60" s="29">
        <f t="shared" si="46"/>
        <v>0.37167086201167193</v>
      </c>
      <c r="BC60" s="29">
        <f t="shared" si="46"/>
        <v>0.3163838390271313</v>
      </c>
      <c r="BD60" s="29">
        <f t="shared" si="46"/>
        <v>0.27201056759572639</v>
      </c>
      <c r="BE60" s="29">
        <f t="shared" si="46"/>
        <v>0.36539664836171321</v>
      </c>
      <c r="BF60" s="29">
        <f t="shared" si="46"/>
        <v>0.24150535569215303</v>
      </c>
      <c r="BG60" s="29">
        <f t="shared" si="46"/>
        <v>0.3879594313720755</v>
      </c>
      <c r="BH60" s="29">
        <f t="shared" si="46"/>
        <v>0.20854400002205273</v>
      </c>
      <c r="BI60" s="29">
        <f t="shared" si="46"/>
        <v>0.17397487753056362</v>
      </c>
      <c r="BJ60" s="29">
        <f t="shared" si="46"/>
        <v>0.25071338065078735</v>
      </c>
      <c r="BK60" s="29">
        <f t="shared" si="46"/>
        <v>0.31606284906134335</v>
      </c>
      <c r="BL60" s="29">
        <f t="shared" ref="BL60:BR60" si="47">IF(1-BL53-BL54-BL55-BL56-BL57-BL58-BL59&gt;0,1-BL53-BL54-BL55-BL56-BL57-BL58-BL59,0)</f>
        <v>7.3205052861347042E-5</v>
      </c>
      <c r="BM60" s="29">
        <f t="shared" si="47"/>
        <v>0</v>
      </c>
      <c r="BN60" s="29">
        <f t="shared" si="47"/>
        <v>0</v>
      </c>
      <c r="BO60" s="29">
        <f t="shared" si="47"/>
        <v>0.33321584362549217</v>
      </c>
      <c r="BP60" s="29">
        <f t="shared" si="47"/>
        <v>0.66664259502913581</v>
      </c>
      <c r="BQ60" s="29">
        <f t="shared" si="47"/>
        <v>1.1656142777183298E-4</v>
      </c>
      <c r="BR60" s="29">
        <f t="shared" si="47"/>
        <v>7.2019533132960944E-5</v>
      </c>
      <c r="BS60" s="29">
        <f t="shared" ref="BS60:CO60" si="48">IF(1-BS53-BS54-BS55-BS56-BS57-BS58-BS59&gt;0,1-BS53-BS54-BS55-BS56-BS57-BS58-BS59,0)</f>
        <v>0.19994811054997852</v>
      </c>
      <c r="BT60" s="29">
        <f t="shared" si="48"/>
        <v>0.19998434032433143</v>
      </c>
      <c r="BU60" s="29">
        <f t="shared" si="48"/>
        <v>0.20038939161928765</v>
      </c>
      <c r="BV60" s="29">
        <f t="shared" si="48"/>
        <v>0.19981767520567795</v>
      </c>
      <c r="BW60" s="29">
        <f t="shared" si="48"/>
        <v>0</v>
      </c>
      <c r="BX60" s="29">
        <f t="shared" si="48"/>
        <v>4.7125700312955487E-5</v>
      </c>
      <c r="BY60" s="29">
        <f t="shared" si="48"/>
        <v>0</v>
      </c>
      <c r="BZ60" s="29">
        <f t="shared" si="48"/>
        <v>0</v>
      </c>
      <c r="CA60" s="29">
        <f t="shared" si="48"/>
        <v>2.7835305654422271E-5</v>
      </c>
      <c r="CB60" s="29">
        <f t="shared" si="48"/>
        <v>1.4650652679215614E-4</v>
      </c>
      <c r="CC60" s="29">
        <f t="shared" si="48"/>
        <v>1.6504139004336338E-6</v>
      </c>
      <c r="CD60" s="29">
        <f t="shared" si="48"/>
        <v>0</v>
      </c>
      <c r="CE60" s="29">
        <f t="shared" si="48"/>
        <v>0</v>
      </c>
      <c r="CF60" s="29">
        <f t="shared" si="48"/>
        <v>0</v>
      </c>
      <c r="CG60" s="29">
        <f t="shared" si="48"/>
        <v>0</v>
      </c>
      <c r="CH60" s="29">
        <f t="shared" si="48"/>
        <v>0</v>
      </c>
      <c r="CI60" s="29">
        <f t="shared" si="48"/>
        <v>1</v>
      </c>
      <c r="CJ60" s="29">
        <f t="shared" si="48"/>
        <v>1</v>
      </c>
      <c r="CK60" s="29">
        <f t="shared" si="48"/>
        <v>1</v>
      </c>
      <c r="CL60" s="29">
        <f t="shared" si="48"/>
        <v>1</v>
      </c>
      <c r="CM60" s="29">
        <f t="shared" si="48"/>
        <v>1</v>
      </c>
      <c r="CN60" s="29">
        <f t="shared" si="48"/>
        <v>1</v>
      </c>
      <c r="CO60" s="29">
        <f t="shared" si="48"/>
        <v>0</v>
      </c>
      <c r="CP60" s="29">
        <f t="shared" ref="CP60:DA60" si="49">IF(1-CP53-CP54-CP55-CP56-CP57-CP58-CP59&gt;0,1-CP53-CP54-CP55-CP56-CP57-CP58-CP59,0)</f>
        <v>0</v>
      </c>
      <c r="CQ60" s="29">
        <f t="shared" si="49"/>
        <v>1.2010672267870337E-4</v>
      </c>
      <c r="CR60" s="29">
        <f t="shared" si="49"/>
        <v>4.3575260374540958E-3</v>
      </c>
      <c r="CS60" s="29">
        <f t="shared" si="49"/>
        <v>7.9314456551540735E-2</v>
      </c>
      <c r="CT60" s="29">
        <f t="shared" si="49"/>
        <v>0.24932853683051059</v>
      </c>
      <c r="CU60" s="29">
        <f t="shared" si="49"/>
        <v>0</v>
      </c>
      <c r="CV60" s="29">
        <f t="shared" si="49"/>
        <v>8.1088237928573226E-3</v>
      </c>
      <c r="CW60" s="29">
        <f t="shared" si="49"/>
        <v>0.78983063585669777</v>
      </c>
      <c r="CX60" s="29">
        <f t="shared" si="49"/>
        <v>0.44549684003036749</v>
      </c>
      <c r="CY60" s="29">
        <f t="shared" si="49"/>
        <v>0.56924209554535354</v>
      </c>
      <c r="CZ60" s="29">
        <f t="shared" si="49"/>
        <v>0</v>
      </c>
      <c r="DA60" s="29">
        <f t="shared" si="49"/>
        <v>0.13146005657010848</v>
      </c>
    </row>
    <row r="61" spans="1:105" ht="13.2" x14ac:dyDescent="0.25">
      <c r="A61" s="33" t="s">
        <v>16</v>
      </c>
      <c r="B61" s="29">
        <f>SUM(B53:B60)</f>
        <v>1</v>
      </c>
      <c r="C61" s="29">
        <f t="shared" ref="C61:AH61" si="50">SUM(C53:C60)</f>
        <v>1</v>
      </c>
      <c r="D61" s="29">
        <f t="shared" si="50"/>
        <v>1</v>
      </c>
      <c r="E61" s="29">
        <f t="shared" si="50"/>
        <v>1</v>
      </c>
      <c r="F61" s="29">
        <f t="shared" si="50"/>
        <v>1</v>
      </c>
      <c r="G61" s="29">
        <f t="shared" si="50"/>
        <v>1.0000766636660681</v>
      </c>
      <c r="H61" s="29">
        <f t="shared" si="50"/>
        <v>1</v>
      </c>
      <c r="I61" s="29">
        <f t="shared" si="50"/>
        <v>1</v>
      </c>
      <c r="J61" s="29">
        <f t="shared" si="50"/>
        <v>1.0000787179579738</v>
      </c>
      <c r="K61" s="29">
        <f t="shared" si="50"/>
        <v>1.0000656950303037</v>
      </c>
      <c r="L61" s="29">
        <f t="shared" si="50"/>
        <v>1.0000266454325835</v>
      </c>
      <c r="M61" s="29">
        <f t="shared" si="50"/>
        <v>1.000011018911078</v>
      </c>
      <c r="N61" s="29">
        <f t="shared" si="50"/>
        <v>1.0001091725220494</v>
      </c>
      <c r="O61" s="29">
        <f t="shared" si="50"/>
        <v>1</v>
      </c>
      <c r="P61" s="29">
        <f t="shared" si="50"/>
        <v>1</v>
      </c>
      <c r="Q61" s="29">
        <f t="shared" si="50"/>
        <v>1</v>
      </c>
      <c r="R61" s="29">
        <f t="shared" si="50"/>
        <v>1</v>
      </c>
      <c r="S61" s="29">
        <f t="shared" si="50"/>
        <v>1</v>
      </c>
      <c r="T61" s="29">
        <f t="shared" si="50"/>
        <v>1.0001362005010324</v>
      </c>
      <c r="U61" s="29">
        <f t="shared" si="50"/>
        <v>1.000073327588811</v>
      </c>
      <c r="V61" s="29">
        <f t="shared" si="50"/>
        <v>1</v>
      </c>
      <c r="W61" s="29">
        <f t="shared" si="50"/>
        <v>1.0000478631064365</v>
      </c>
      <c r="X61" s="29">
        <f t="shared" si="50"/>
        <v>1.0000726766510848</v>
      </c>
      <c r="Y61" s="29">
        <f t="shared" si="50"/>
        <v>1.0001037748545287</v>
      </c>
      <c r="Z61" s="29">
        <f t="shared" si="50"/>
        <v>1.0000713304444326</v>
      </c>
      <c r="AA61" s="29">
        <f t="shared" si="50"/>
        <v>1</v>
      </c>
      <c r="AB61" s="29">
        <f t="shared" si="50"/>
        <v>1</v>
      </c>
      <c r="AC61" s="29">
        <f t="shared" si="50"/>
        <v>1.0000744215443722</v>
      </c>
      <c r="AD61" s="29">
        <f t="shared" si="50"/>
        <v>1</v>
      </c>
      <c r="AE61" s="29">
        <f t="shared" si="50"/>
        <v>1.0001545499674522</v>
      </c>
      <c r="AF61" s="29">
        <f t="shared" si="50"/>
        <v>1</v>
      </c>
      <c r="AG61" s="29">
        <f t="shared" si="50"/>
        <v>1</v>
      </c>
      <c r="AH61" s="29">
        <f t="shared" si="50"/>
        <v>1.0000008664953735</v>
      </c>
      <c r="AI61" s="29">
        <f t="shared" ref="AI61:AU61" si="51">SUM(AI53:AI60)</f>
        <v>1</v>
      </c>
      <c r="AJ61" s="29">
        <f t="shared" si="51"/>
        <v>1.050764988195356</v>
      </c>
      <c r="AK61" s="29">
        <f t="shared" si="51"/>
        <v>1.016403700078734</v>
      </c>
      <c r="AL61" s="29">
        <f t="shared" si="51"/>
        <v>1</v>
      </c>
      <c r="AM61" s="29">
        <f t="shared" si="51"/>
        <v>1</v>
      </c>
      <c r="AN61" s="29">
        <f t="shared" si="51"/>
        <v>1</v>
      </c>
      <c r="AO61" s="29">
        <f t="shared" si="51"/>
        <v>1.0193501574766648</v>
      </c>
      <c r="AP61" s="29">
        <f t="shared" si="51"/>
        <v>1</v>
      </c>
      <c r="AQ61" s="29">
        <f t="shared" si="51"/>
        <v>1</v>
      </c>
      <c r="AR61" s="29">
        <f t="shared" si="51"/>
        <v>1.0133522761021523</v>
      </c>
      <c r="AS61" s="29">
        <f t="shared" si="51"/>
        <v>1</v>
      </c>
      <c r="AT61" s="29">
        <f t="shared" si="51"/>
        <v>1</v>
      </c>
      <c r="AU61" s="29">
        <f t="shared" si="51"/>
        <v>1</v>
      </c>
      <c r="AV61" s="29">
        <f>SUM(AV53:AV60)</f>
        <v>1</v>
      </c>
      <c r="AW61" s="29">
        <f t="shared" ref="AW61:BK61" si="52">SUM(AW53:AW60)</f>
        <v>1</v>
      </c>
      <c r="AX61" s="29">
        <f t="shared" si="52"/>
        <v>1</v>
      </c>
      <c r="AY61" s="29">
        <f t="shared" si="52"/>
        <v>1</v>
      </c>
      <c r="AZ61" s="29">
        <f t="shared" si="52"/>
        <v>1</v>
      </c>
      <c r="BA61" s="29">
        <f t="shared" si="52"/>
        <v>1</v>
      </c>
      <c r="BB61" s="29">
        <f t="shared" si="52"/>
        <v>1</v>
      </c>
      <c r="BC61" s="29">
        <f t="shared" si="52"/>
        <v>1</v>
      </c>
      <c r="BD61" s="29">
        <f t="shared" si="52"/>
        <v>1</v>
      </c>
      <c r="BE61" s="29">
        <f t="shared" si="52"/>
        <v>1</v>
      </c>
      <c r="BF61" s="29">
        <f t="shared" si="52"/>
        <v>1</v>
      </c>
      <c r="BG61" s="29">
        <f t="shared" si="52"/>
        <v>1</v>
      </c>
      <c r="BH61" s="29">
        <f t="shared" si="52"/>
        <v>1</v>
      </c>
      <c r="BI61" s="29">
        <f t="shared" si="52"/>
        <v>1</v>
      </c>
      <c r="BJ61" s="29">
        <f t="shared" si="52"/>
        <v>1</v>
      </c>
      <c r="BK61" s="29">
        <f t="shared" si="52"/>
        <v>1</v>
      </c>
      <c r="BL61" s="29">
        <f t="shared" ref="BL61:BR61" si="53">SUM(BL53:BL60)</f>
        <v>1</v>
      </c>
      <c r="BM61" s="29">
        <f t="shared" si="53"/>
        <v>1.000089595258282</v>
      </c>
      <c r="BN61" s="29">
        <f t="shared" si="53"/>
        <v>1.0000680274141183</v>
      </c>
      <c r="BO61" s="29">
        <f t="shared" si="53"/>
        <v>1</v>
      </c>
      <c r="BP61" s="29">
        <f t="shared" si="53"/>
        <v>1</v>
      </c>
      <c r="BQ61" s="29">
        <f t="shared" si="53"/>
        <v>1</v>
      </c>
      <c r="BR61" s="29">
        <f t="shared" si="53"/>
        <v>1</v>
      </c>
      <c r="BS61" s="29">
        <f t="shared" ref="BS61:CO61" si="54">SUM(BS53:BS60)</f>
        <v>1</v>
      </c>
      <c r="BT61" s="29">
        <f t="shared" si="54"/>
        <v>0.99999999999999989</v>
      </c>
      <c r="BU61" s="29">
        <f t="shared" si="54"/>
        <v>1</v>
      </c>
      <c r="BV61" s="29">
        <f t="shared" si="54"/>
        <v>1</v>
      </c>
      <c r="BW61" s="29">
        <f t="shared" si="54"/>
        <v>1.0001342903795361</v>
      </c>
      <c r="BX61" s="29">
        <f t="shared" si="54"/>
        <v>1</v>
      </c>
      <c r="BY61" s="29">
        <f t="shared" si="54"/>
        <v>1.0001553823713742</v>
      </c>
      <c r="BZ61" s="29">
        <f t="shared" si="54"/>
        <v>1.0000517322285738</v>
      </c>
      <c r="CA61" s="29">
        <f t="shared" si="54"/>
        <v>1</v>
      </c>
      <c r="CB61" s="29">
        <f t="shared" si="54"/>
        <v>1</v>
      </c>
      <c r="CC61" s="29">
        <f t="shared" si="54"/>
        <v>1</v>
      </c>
      <c r="CD61" s="29">
        <f t="shared" si="54"/>
        <v>1.0000644423697638</v>
      </c>
      <c r="CE61" s="29">
        <f t="shared" si="54"/>
        <v>1.000102574347036</v>
      </c>
      <c r="CF61" s="29">
        <f t="shared" si="54"/>
        <v>1.0000599794600844</v>
      </c>
      <c r="CG61" s="29">
        <f t="shared" si="54"/>
        <v>1.0000399887819711</v>
      </c>
      <c r="CH61" s="29">
        <f t="shared" si="54"/>
        <v>1.0000469907985075</v>
      </c>
      <c r="CI61" s="29">
        <f t="shared" si="54"/>
        <v>1</v>
      </c>
      <c r="CJ61" s="29">
        <f t="shared" si="54"/>
        <v>1</v>
      </c>
      <c r="CK61" s="29">
        <f t="shared" si="54"/>
        <v>1</v>
      </c>
      <c r="CL61" s="29">
        <f t="shared" si="54"/>
        <v>1</v>
      </c>
      <c r="CM61" s="29">
        <f t="shared" si="54"/>
        <v>1</v>
      </c>
      <c r="CN61" s="29">
        <f t="shared" si="54"/>
        <v>1</v>
      </c>
      <c r="CO61" s="29">
        <f t="shared" si="54"/>
        <v>1.0000207447987872</v>
      </c>
      <c r="CP61" s="29">
        <f t="shared" ref="CP61:DA61" si="55">SUM(CP53:CP60)</f>
        <v>1.000064559166234</v>
      </c>
      <c r="CQ61" s="29">
        <f t="shared" si="55"/>
        <v>1</v>
      </c>
      <c r="CR61" s="29">
        <f t="shared" si="55"/>
        <v>1</v>
      </c>
      <c r="CS61" s="29">
        <f t="shared" si="55"/>
        <v>1</v>
      </c>
      <c r="CT61" s="29">
        <f t="shared" si="55"/>
        <v>1</v>
      </c>
      <c r="CU61" s="29">
        <f t="shared" si="55"/>
        <v>1.0236997106587702</v>
      </c>
      <c r="CV61" s="29">
        <f t="shared" si="55"/>
        <v>1</v>
      </c>
      <c r="CW61" s="29">
        <f t="shared" si="55"/>
        <v>1</v>
      </c>
      <c r="CX61" s="29">
        <f t="shared" si="55"/>
        <v>1</v>
      </c>
      <c r="CY61" s="29">
        <f t="shared" si="55"/>
        <v>1</v>
      </c>
      <c r="CZ61" s="29">
        <f t="shared" si="55"/>
        <v>1.0790128696963583</v>
      </c>
      <c r="DA61" s="29">
        <f t="shared" si="55"/>
        <v>1</v>
      </c>
    </row>
    <row r="62" spans="1:105" ht="13.2" x14ac:dyDescent="0.25">
      <c r="A62" s="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row>
    <row r="63" spans="1:105" ht="13.2" x14ac:dyDescent="0.25">
      <c r="A63" s="35" t="s">
        <v>43</v>
      </c>
      <c r="B63" s="30">
        <v>3.5489999999999999</v>
      </c>
      <c r="C63" s="30">
        <v>3.3751812354202655</v>
      </c>
      <c r="D63" s="30">
        <v>4</v>
      </c>
      <c r="E63" s="30">
        <v>2.9998414557248028</v>
      </c>
      <c r="F63" s="30">
        <v>3.9999349072435852</v>
      </c>
      <c r="G63" s="30">
        <v>3.9995050450725596</v>
      </c>
      <c r="H63" s="30">
        <v>3.9995446760064826</v>
      </c>
      <c r="I63" s="30">
        <v>1</v>
      </c>
      <c r="J63" s="30">
        <v>1.1682988327983927E-5</v>
      </c>
      <c r="K63" s="30">
        <v>3.0005191211437037</v>
      </c>
      <c r="L63" s="30">
        <v>2.9998462473051379</v>
      </c>
      <c r="M63" s="30">
        <v>3.9996262720334914</v>
      </c>
      <c r="N63" s="30">
        <v>2.9998340036836768</v>
      </c>
      <c r="O63" s="30">
        <v>3.9995845468165858</v>
      </c>
      <c r="P63" s="30">
        <v>4.000452519213149</v>
      </c>
      <c r="Q63" s="30">
        <v>3.9995502822697224</v>
      </c>
      <c r="R63" s="30">
        <v>1</v>
      </c>
      <c r="S63" s="30">
        <v>3.000288160399291</v>
      </c>
      <c r="T63" s="30">
        <v>3.0003337874300744</v>
      </c>
      <c r="U63" s="30">
        <v>3.0003699471826124</v>
      </c>
      <c r="V63" s="30">
        <v>3.0005504835365726</v>
      </c>
      <c r="W63" s="30">
        <v>1.0721514211620494E-6</v>
      </c>
      <c r="X63" s="30">
        <v>2.9996488489480275</v>
      </c>
      <c r="Y63" s="30">
        <v>3.0003730142345817</v>
      </c>
      <c r="Z63" s="30">
        <v>2.9997432852036305</v>
      </c>
      <c r="AA63" s="30">
        <v>3.0002877797339247</v>
      </c>
      <c r="AB63" s="30">
        <v>4.0003310246874557</v>
      </c>
      <c r="AC63" s="30">
        <v>3.9995799323855974</v>
      </c>
      <c r="AD63" s="30">
        <v>2.9999433260685349</v>
      </c>
      <c r="AE63" s="30">
        <v>3.0001828169812743</v>
      </c>
      <c r="AF63" s="30">
        <v>3.9997984907567932</v>
      </c>
      <c r="AG63" s="30">
        <v>4.0023209241600224</v>
      </c>
      <c r="AH63" s="30">
        <v>3.6001418327772421</v>
      </c>
      <c r="AI63" s="30">
        <v>3.9995898692604204</v>
      </c>
      <c r="AJ63" s="30">
        <v>3.3000955433063668</v>
      </c>
      <c r="AK63" s="30">
        <v>3.5982402516566472</v>
      </c>
      <c r="AL63" s="30">
        <v>3.410969215099025</v>
      </c>
      <c r="AM63" s="30">
        <v>3.6467589042100559</v>
      </c>
      <c r="AN63" s="30">
        <v>1.358309110881051</v>
      </c>
      <c r="AO63" s="30">
        <v>3.6040425030813941</v>
      </c>
      <c r="AP63" s="30">
        <v>3.6003838937015846</v>
      </c>
      <c r="AQ63" s="30">
        <v>3.2067550846967747</v>
      </c>
      <c r="AR63" s="30">
        <v>3.2778053322372886</v>
      </c>
      <c r="AS63" s="30">
        <v>3.5780562319293177</v>
      </c>
      <c r="AT63" s="30">
        <v>3.1629917937571541</v>
      </c>
      <c r="AU63" s="30">
        <v>3.3279486343828877</v>
      </c>
      <c r="AV63" s="30">
        <v>3.3930899658630516</v>
      </c>
      <c r="AW63" s="30">
        <v>3.2642663430534267</v>
      </c>
      <c r="AX63" s="30">
        <v>3.328963872543421</v>
      </c>
      <c r="AY63" s="30">
        <v>3.2471075099695854</v>
      </c>
      <c r="AZ63" s="30">
        <v>3.0827191468995112</v>
      </c>
      <c r="BA63" s="30">
        <v>3.2680143964597055</v>
      </c>
      <c r="BB63" s="30">
        <v>3.6563911805757967</v>
      </c>
      <c r="BC63" s="30">
        <v>3.2438251637397357</v>
      </c>
      <c r="BD63" s="30">
        <v>3.3687648093576912</v>
      </c>
      <c r="BE63" s="30">
        <v>3.35469070966262</v>
      </c>
      <c r="BF63" s="30">
        <v>3.3412869589337442</v>
      </c>
      <c r="BG63" s="30">
        <v>3.5737914976249607</v>
      </c>
      <c r="BH63" s="30">
        <v>2.7716535401247704</v>
      </c>
      <c r="BI63" s="30">
        <v>2.835431270127601</v>
      </c>
      <c r="BJ63" s="30">
        <v>3.0452397672285287</v>
      </c>
      <c r="BK63" s="30">
        <v>3.1402216129178493</v>
      </c>
      <c r="BL63" s="30">
        <v>4.0002699729098232</v>
      </c>
      <c r="BM63" s="30">
        <v>4.0004210883854441</v>
      </c>
      <c r="BN63" s="30">
        <v>3.0004978455374318</v>
      </c>
      <c r="BO63" s="30">
        <v>3.3336880214434914</v>
      </c>
      <c r="BP63" s="30">
        <v>4.0004815149632575</v>
      </c>
      <c r="BQ63" s="30">
        <v>2.9996794042500374</v>
      </c>
      <c r="BR63" s="30">
        <v>3.0002882293547191</v>
      </c>
      <c r="BS63" s="30">
        <v>4.0000014312287071</v>
      </c>
      <c r="BT63" s="30">
        <v>3.9996042391877</v>
      </c>
      <c r="BU63" s="30">
        <v>3.999875540111216</v>
      </c>
      <c r="BV63" s="30">
        <v>3.8001978307310122</v>
      </c>
      <c r="BW63" s="30">
        <v>3.9904339673804143</v>
      </c>
      <c r="BX63" s="30">
        <v>4.0000722091087839</v>
      </c>
      <c r="BY63" s="30">
        <v>3.9996132836318981</v>
      </c>
      <c r="BZ63" s="30">
        <v>3.0002767285945562</v>
      </c>
      <c r="CA63" s="30">
        <v>3.0002666835507363</v>
      </c>
      <c r="CB63" s="30">
        <v>4.0003407571304441</v>
      </c>
      <c r="CC63" s="30">
        <v>4.0000447953326184</v>
      </c>
      <c r="CD63" s="30">
        <v>3.0000666875642765</v>
      </c>
      <c r="CE63" s="30">
        <v>2.9999432363474345</v>
      </c>
      <c r="CF63" s="30">
        <v>2.9999855720429092</v>
      </c>
      <c r="CG63" s="30">
        <v>3.000227528773471</v>
      </c>
      <c r="CH63" s="30">
        <v>2.9998576177226641</v>
      </c>
      <c r="CI63" s="30">
        <v>2.9995752463444165</v>
      </c>
      <c r="CJ63" s="30">
        <v>2.9998604318206885</v>
      </c>
      <c r="CK63" s="30">
        <v>2.9999580084377704</v>
      </c>
      <c r="CL63" s="30">
        <v>3.0002009869364001</v>
      </c>
      <c r="CM63" s="30">
        <v>2.9995552547636506</v>
      </c>
      <c r="CN63" s="30">
        <v>2.999988176991625</v>
      </c>
      <c r="CO63" s="30">
        <v>3.9998665601030012</v>
      </c>
      <c r="CP63" s="30">
        <v>3.999678830384084</v>
      </c>
      <c r="CQ63" s="30">
        <v>4.0000259450443032</v>
      </c>
      <c r="CR63" s="30">
        <v>4</v>
      </c>
      <c r="CS63" s="30">
        <v>4.0411363649049639</v>
      </c>
      <c r="CT63" s="30">
        <v>3.6301058491659557</v>
      </c>
      <c r="CU63" s="30">
        <v>4</v>
      </c>
      <c r="CV63" s="30">
        <v>2.8628427809804489</v>
      </c>
      <c r="CW63" s="30">
        <v>4</v>
      </c>
      <c r="CX63" s="30">
        <v>1.4712733884068765</v>
      </c>
      <c r="CY63" s="30">
        <v>3.8344581189895353</v>
      </c>
      <c r="CZ63" s="30">
        <v>4</v>
      </c>
      <c r="DA63" s="30">
        <v>2.9334234316640257</v>
      </c>
    </row>
    <row r="64" spans="1:105" ht="13.2"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row>
    <row r="65" spans="1:105" ht="13.2" x14ac:dyDescent="0.25">
      <c r="A65" s="33" t="s">
        <v>69</v>
      </c>
      <c r="B65" s="29">
        <f t="shared" ref="B65:H65" si="56">B63-B67</f>
        <v>3</v>
      </c>
      <c r="C65" s="29">
        <f t="shared" si="56"/>
        <v>3</v>
      </c>
      <c r="D65" s="29">
        <f t="shared" si="56"/>
        <v>3</v>
      </c>
      <c r="E65" s="29">
        <f t="shared" si="56"/>
        <v>2.9998414557248028</v>
      </c>
      <c r="F65" s="29">
        <f t="shared" si="56"/>
        <v>3</v>
      </c>
      <c r="G65" s="29">
        <f t="shared" si="56"/>
        <v>3</v>
      </c>
      <c r="H65" s="29">
        <f t="shared" si="56"/>
        <v>3</v>
      </c>
      <c r="I65" s="29">
        <f t="shared" ref="I65:BT65" si="57">I63-I67</f>
        <v>0</v>
      </c>
      <c r="J65" s="29">
        <f t="shared" si="57"/>
        <v>-1.6526545316897627E-4</v>
      </c>
      <c r="K65" s="29">
        <f t="shared" si="57"/>
        <v>3</v>
      </c>
      <c r="L65" s="29">
        <f t="shared" si="57"/>
        <v>2.9998462473051379</v>
      </c>
      <c r="M65" s="29">
        <f t="shared" si="57"/>
        <v>3</v>
      </c>
      <c r="N65" s="29">
        <f t="shared" si="57"/>
        <v>2.9998340036836768</v>
      </c>
      <c r="O65" s="29">
        <f t="shared" si="57"/>
        <v>3</v>
      </c>
      <c r="P65" s="29">
        <f t="shared" si="57"/>
        <v>3</v>
      </c>
      <c r="Q65" s="29">
        <f t="shared" si="57"/>
        <v>3</v>
      </c>
      <c r="R65" s="29">
        <f t="shared" si="57"/>
        <v>0</v>
      </c>
      <c r="S65" s="29">
        <f t="shared" si="57"/>
        <v>3</v>
      </c>
      <c r="T65" s="29">
        <f t="shared" si="57"/>
        <v>3</v>
      </c>
      <c r="U65" s="29">
        <f t="shared" si="57"/>
        <v>3</v>
      </c>
      <c r="V65" s="29">
        <f t="shared" si="57"/>
        <v>3</v>
      </c>
      <c r="W65" s="29">
        <f t="shared" si="57"/>
        <v>-1.0833626269683313E-4</v>
      </c>
      <c r="X65" s="29">
        <f t="shared" si="57"/>
        <v>2.9996488489480275</v>
      </c>
      <c r="Y65" s="29">
        <f t="shared" si="57"/>
        <v>3</v>
      </c>
      <c r="Z65" s="29">
        <f t="shared" si="57"/>
        <v>2.9997432852036305</v>
      </c>
      <c r="AA65" s="29">
        <f t="shared" si="57"/>
        <v>3</v>
      </c>
      <c r="AB65" s="29">
        <f t="shared" si="57"/>
        <v>3</v>
      </c>
      <c r="AC65" s="29">
        <f t="shared" si="57"/>
        <v>3</v>
      </c>
      <c r="AD65" s="29">
        <f t="shared" si="57"/>
        <v>2.9999433260685349</v>
      </c>
      <c r="AE65" s="29">
        <f t="shared" si="57"/>
        <v>3</v>
      </c>
      <c r="AF65" s="29">
        <f t="shared" si="57"/>
        <v>3</v>
      </c>
      <c r="AG65" s="29">
        <f t="shared" si="57"/>
        <v>3</v>
      </c>
      <c r="AH65" s="29">
        <f t="shared" si="57"/>
        <v>3</v>
      </c>
      <c r="AI65" s="29">
        <f t="shared" si="57"/>
        <v>3</v>
      </c>
      <c r="AJ65" s="29">
        <f t="shared" si="57"/>
        <v>3</v>
      </c>
      <c r="AK65" s="29">
        <f t="shared" si="57"/>
        <v>3</v>
      </c>
      <c r="AL65" s="29">
        <f t="shared" si="57"/>
        <v>3</v>
      </c>
      <c r="AM65" s="29">
        <f t="shared" si="57"/>
        <v>3</v>
      </c>
      <c r="AN65" s="29">
        <f t="shared" si="57"/>
        <v>1.0975171835059037</v>
      </c>
      <c r="AO65" s="29">
        <f t="shared" si="57"/>
        <v>3</v>
      </c>
      <c r="AP65" s="29">
        <f t="shared" si="57"/>
        <v>3</v>
      </c>
      <c r="AQ65" s="29">
        <f t="shared" si="57"/>
        <v>3</v>
      </c>
      <c r="AR65" s="29">
        <f t="shared" si="57"/>
        <v>3</v>
      </c>
      <c r="AS65" s="29">
        <f t="shared" si="57"/>
        <v>3</v>
      </c>
      <c r="AT65" s="29">
        <f t="shared" si="57"/>
        <v>3</v>
      </c>
      <c r="AU65" s="29">
        <f t="shared" si="57"/>
        <v>3</v>
      </c>
      <c r="AV65" s="29">
        <f t="shared" si="57"/>
        <v>3</v>
      </c>
      <c r="AW65" s="29">
        <f t="shared" si="57"/>
        <v>3</v>
      </c>
      <c r="AX65" s="29">
        <f t="shared" si="57"/>
        <v>3</v>
      </c>
      <c r="AY65" s="29">
        <f t="shared" si="57"/>
        <v>3</v>
      </c>
      <c r="AZ65" s="29">
        <f t="shared" si="57"/>
        <v>3</v>
      </c>
      <c r="BA65" s="29">
        <f t="shared" si="57"/>
        <v>3</v>
      </c>
      <c r="BB65" s="29">
        <f t="shared" si="57"/>
        <v>3</v>
      </c>
      <c r="BC65" s="29">
        <f t="shared" si="57"/>
        <v>3</v>
      </c>
      <c r="BD65" s="29">
        <f t="shared" si="57"/>
        <v>3</v>
      </c>
      <c r="BE65" s="29">
        <f t="shared" si="57"/>
        <v>3</v>
      </c>
      <c r="BF65" s="29">
        <f t="shared" si="57"/>
        <v>3</v>
      </c>
      <c r="BG65" s="29">
        <f t="shared" si="57"/>
        <v>3</v>
      </c>
      <c r="BH65" s="29">
        <f t="shared" si="57"/>
        <v>2.7716535401247704</v>
      </c>
      <c r="BI65" s="29">
        <f t="shared" si="57"/>
        <v>2.835431270127601</v>
      </c>
      <c r="BJ65" s="29">
        <f t="shared" si="57"/>
        <v>3</v>
      </c>
      <c r="BK65" s="29">
        <f t="shared" si="57"/>
        <v>3</v>
      </c>
      <c r="BL65" s="29">
        <f t="shared" si="57"/>
        <v>3</v>
      </c>
      <c r="BM65" s="29">
        <f t="shared" si="57"/>
        <v>3</v>
      </c>
      <c r="BN65" s="29">
        <f t="shared" si="57"/>
        <v>3</v>
      </c>
      <c r="BO65" s="29">
        <f t="shared" si="57"/>
        <v>3</v>
      </c>
      <c r="BP65" s="29">
        <f t="shared" si="57"/>
        <v>3</v>
      </c>
      <c r="BQ65" s="29">
        <f t="shared" si="57"/>
        <v>2.9996794042500374</v>
      </c>
      <c r="BR65" s="29">
        <f t="shared" si="57"/>
        <v>3</v>
      </c>
      <c r="BS65" s="29">
        <f t="shared" si="57"/>
        <v>3</v>
      </c>
      <c r="BT65" s="29">
        <f t="shared" si="57"/>
        <v>3</v>
      </c>
      <c r="BU65" s="29">
        <f t="shared" ref="BU65:DA65" si="58">BU63-BU67</f>
        <v>3</v>
      </c>
      <c r="BV65" s="29">
        <f t="shared" si="58"/>
        <v>3</v>
      </c>
      <c r="BW65" s="29">
        <f t="shared" si="58"/>
        <v>3</v>
      </c>
      <c r="BX65" s="29">
        <f t="shared" si="58"/>
        <v>3</v>
      </c>
      <c r="BY65" s="29">
        <f t="shared" si="58"/>
        <v>3</v>
      </c>
      <c r="BZ65" s="29">
        <f t="shared" si="58"/>
        <v>3</v>
      </c>
      <c r="CA65" s="29">
        <f t="shared" si="58"/>
        <v>3</v>
      </c>
      <c r="CB65" s="29">
        <f t="shared" si="58"/>
        <v>3.0003407571304441</v>
      </c>
      <c r="CC65" s="29">
        <f t="shared" si="58"/>
        <v>3.0000447953326184</v>
      </c>
      <c r="CD65" s="29">
        <f t="shared" si="58"/>
        <v>3.0000666875642765</v>
      </c>
      <c r="CE65" s="29">
        <f t="shared" si="58"/>
        <v>2.9999432363474345</v>
      </c>
      <c r="CF65" s="29">
        <f t="shared" si="58"/>
        <v>2.9999855720429092</v>
      </c>
      <c r="CG65" s="29">
        <f t="shared" si="58"/>
        <v>3</v>
      </c>
      <c r="CH65" s="29">
        <f t="shared" si="58"/>
        <v>2.9998576177226641</v>
      </c>
      <c r="CI65" s="29">
        <f t="shared" si="58"/>
        <v>2.9995752463444165</v>
      </c>
      <c r="CJ65" s="29">
        <f t="shared" si="58"/>
        <v>2.9998604318206885</v>
      </c>
      <c r="CK65" s="29">
        <f t="shared" si="58"/>
        <v>2.9999580084377704</v>
      </c>
      <c r="CL65" s="29">
        <f t="shared" si="58"/>
        <v>3</v>
      </c>
      <c r="CM65" s="29">
        <f t="shared" si="58"/>
        <v>2.9995552547636506</v>
      </c>
      <c r="CN65" s="29">
        <f t="shared" si="58"/>
        <v>2.999988176991625</v>
      </c>
      <c r="CO65" s="29">
        <f t="shared" si="58"/>
        <v>3</v>
      </c>
      <c r="CP65" s="29">
        <f t="shared" si="58"/>
        <v>3</v>
      </c>
      <c r="CQ65" s="29">
        <f t="shared" si="58"/>
        <v>3</v>
      </c>
      <c r="CR65" s="29">
        <f t="shared" si="58"/>
        <v>3</v>
      </c>
      <c r="CS65" s="29">
        <f t="shared" si="58"/>
        <v>3</v>
      </c>
      <c r="CT65" s="29">
        <f t="shared" si="58"/>
        <v>3</v>
      </c>
      <c r="CU65" s="29">
        <f t="shared" si="58"/>
        <v>3</v>
      </c>
      <c r="CV65" s="29">
        <f t="shared" si="58"/>
        <v>2.8628427809804489</v>
      </c>
      <c r="CW65" s="29">
        <f t="shared" si="58"/>
        <v>3</v>
      </c>
      <c r="CX65" s="29">
        <f t="shared" si="58"/>
        <v>0.50204836407212317</v>
      </c>
      <c r="CY65" s="29">
        <f t="shared" si="58"/>
        <v>3</v>
      </c>
      <c r="CZ65" s="29">
        <f t="shared" si="58"/>
        <v>3</v>
      </c>
      <c r="DA65" s="29">
        <f t="shared" si="58"/>
        <v>2.9334234316640257</v>
      </c>
    </row>
    <row r="66" spans="1:105" ht="13.2" x14ac:dyDescent="0.25">
      <c r="A66" s="33" t="s">
        <v>70</v>
      </c>
      <c r="B66" s="29">
        <f t="shared" ref="B66:AG66" si="59">IF(B63&gt;3,0,3-B65)</f>
        <v>0</v>
      </c>
      <c r="C66" s="29">
        <f t="shared" si="59"/>
        <v>0</v>
      </c>
      <c r="D66" s="29">
        <f t="shared" si="59"/>
        <v>0</v>
      </c>
      <c r="E66" s="29">
        <f t="shared" si="59"/>
        <v>1.5854427519723657E-4</v>
      </c>
      <c r="F66" s="29">
        <f t="shared" si="59"/>
        <v>0</v>
      </c>
      <c r="G66" s="29">
        <f t="shared" si="59"/>
        <v>0</v>
      </c>
      <c r="H66" s="29">
        <f t="shared" si="59"/>
        <v>0</v>
      </c>
      <c r="I66" s="29">
        <f t="shared" si="59"/>
        <v>3</v>
      </c>
      <c r="J66" s="29">
        <f t="shared" si="59"/>
        <v>3.0001652654531692</v>
      </c>
      <c r="K66" s="29">
        <f t="shared" si="59"/>
        <v>0</v>
      </c>
      <c r="L66" s="29">
        <f t="shared" si="59"/>
        <v>1.5375269486206378E-4</v>
      </c>
      <c r="M66" s="29">
        <f t="shared" si="59"/>
        <v>0</v>
      </c>
      <c r="N66" s="29">
        <f t="shared" si="59"/>
        <v>1.6599631632319145E-4</v>
      </c>
      <c r="O66" s="29">
        <f t="shared" si="59"/>
        <v>0</v>
      </c>
      <c r="P66" s="29">
        <f t="shared" si="59"/>
        <v>0</v>
      </c>
      <c r="Q66" s="29">
        <f t="shared" si="59"/>
        <v>0</v>
      </c>
      <c r="R66" s="29">
        <f t="shared" si="59"/>
        <v>3</v>
      </c>
      <c r="S66" s="29">
        <f t="shared" si="59"/>
        <v>0</v>
      </c>
      <c r="T66" s="29">
        <f t="shared" si="59"/>
        <v>0</v>
      </c>
      <c r="U66" s="29">
        <f t="shared" si="59"/>
        <v>0</v>
      </c>
      <c r="V66" s="29">
        <f t="shared" si="59"/>
        <v>0</v>
      </c>
      <c r="W66" s="29">
        <f t="shared" si="59"/>
        <v>3.0001083362626968</v>
      </c>
      <c r="X66" s="29">
        <f t="shared" si="59"/>
        <v>3.5115105197247587E-4</v>
      </c>
      <c r="Y66" s="29">
        <f t="shared" si="59"/>
        <v>0</v>
      </c>
      <c r="Z66" s="29">
        <f t="shared" si="59"/>
        <v>2.567147963694616E-4</v>
      </c>
      <c r="AA66" s="29">
        <f t="shared" si="59"/>
        <v>0</v>
      </c>
      <c r="AB66" s="29">
        <f t="shared" si="59"/>
        <v>0</v>
      </c>
      <c r="AC66" s="29">
        <f t="shared" si="59"/>
        <v>0</v>
      </c>
      <c r="AD66" s="29">
        <f t="shared" si="59"/>
        <v>5.6673931465134331E-5</v>
      </c>
      <c r="AE66" s="29">
        <f t="shared" si="59"/>
        <v>0</v>
      </c>
      <c r="AF66" s="29">
        <f t="shared" si="59"/>
        <v>0</v>
      </c>
      <c r="AG66" s="29">
        <f t="shared" si="59"/>
        <v>0</v>
      </c>
      <c r="AH66" s="29">
        <f t="shared" ref="AH66:BM66" si="60">IF(AH63&gt;3,0,3-AH65)</f>
        <v>0</v>
      </c>
      <c r="AI66" s="29">
        <f t="shared" si="60"/>
        <v>0</v>
      </c>
      <c r="AJ66" s="29">
        <f t="shared" si="60"/>
        <v>0</v>
      </c>
      <c r="AK66" s="29">
        <f t="shared" si="60"/>
        <v>0</v>
      </c>
      <c r="AL66" s="29">
        <f t="shared" si="60"/>
        <v>0</v>
      </c>
      <c r="AM66" s="29">
        <f t="shared" si="60"/>
        <v>0</v>
      </c>
      <c r="AN66" s="29">
        <f t="shared" si="60"/>
        <v>1.9024828164940963</v>
      </c>
      <c r="AO66" s="29">
        <f t="shared" si="60"/>
        <v>0</v>
      </c>
      <c r="AP66" s="29">
        <f t="shared" si="60"/>
        <v>0</v>
      </c>
      <c r="AQ66" s="29">
        <f t="shared" si="60"/>
        <v>0</v>
      </c>
      <c r="AR66" s="29">
        <f t="shared" si="60"/>
        <v>0</v>
      </c>
      <c r="AS66" s="29">
        <f t="shared" si="60"/>
        <v>0</v>
      </c>
      <c r="AT66" s="29">
        <f t="shared" si="60"/>
        <v>0</v>
      </c>
      <c r="AU66" s="29">
        <f t="shared" si="60"/>
        <v>0</v>
      </c>
      <c r="AV66" s="29">
        <f t="shared" si="60"/>
        <v>0</v>
      </c>
      <c r="AW66" s="29">
        <f t="shared" si="60"/>
        <v>0</v>
      </c>
      <c r="AX66" s="29">
        <f t="shared" si="60"/>
        <v>0</v>
      </c>
      <c r="AY66" s="29">
        <f t="shared" si="60"/>
        <v>0</v>
      </c>
      <c r="AZ66" s="29">
        <f t="shared" si="60"/>
        <v>0</v>
      </c>
      <c r="BA66" s="29">
        <f t="shared" si="60"/>
        <v>0</v>
      </c>
      <c r="BB66" s="29">
        <f t="shared" si="60"/>
        <v>0</v>
      </c>
      <c r="BC66" s="29">
        <f t="shared" si="60"/>
        <v>0</v>
      </c>
      <c r="BD66" s="29">
        <f t="shared" si="60"/>
        <v>0</v>
      </c>
      <c r="BE66" s="29">
        <f t="shared" si="60"/>
        <v>0</v>
      </c>
      <c r="BF66" s="29">
        <f t="shared" si="60"/>
        <v>0</v>
      </c>
      <c r="BG66" s="29">
        <f t="shared" si="60"/>
        <v>0</v>
      </c>
      <c r="BH66" s="29">
        <f t="shared" si="60"/>
        <v>0.22834645987522961</v>
      </c>
      <c r="BI66" s="29">
        <f t="shared" si="60"/>
        <v>0.16456872987239901</v>
      </c>
      <c r="BJ66" s="29">
        <f t="shared" si="60"/>
        <v>0</v>
      </c>
      <c r="BK66" s="29">
        <f t="shared" si="60"/>
        <v>0</v>
      </c>
      <c r="BL66" s="29">
        <f t="shared" si="60"/>
        <v>0</v>
      </c>
      <c r="BM66" s="29">
        <f t="shared" si="60"/>
        <v>0</v>
      </c>
      <c r="BN66" s="29">
        <f t="shared" ref="BN66:CS66" si="61">IF(BN63&gt;3,0,3-BN65)</f>
        <v>0</v>
      </c>
      <c r="BO66" s="29">
        <f t="shared" si="61"/>
        <v>0</v>
      </c>
      <c r="BP66" s="29">
        <f t="shared" si="61"/>
        <v>0</v>
      </c>
      <c r="BQ66" s="29">
        <f t="shared" si="61"/>
        <v>3.2059574996257112E-4</v>
      </c>
      <c r="BR66" s="29">
        <f t="shared" si="61"/>
        <v>0</v>
      </c>
      <c r="BS66" s="29">
        <f t="shared" si="61"/>
        <v>0</v>
      </c>
      <c r="BT66" s="29">
        <f t="shared" si="61"/>
        <v>0</v>
      </c>
      <c r="BU66" s="29">
        <f t="shared" si="61"/>
        <v>0</v>
      </c>
      <c r="BV66" s="29">
        <f t="shared" si="61"/>
        <v>0</v>
      </c>
      <c r="BW66" s="29">
        <f t="shared" si="61"/>
        <v>0</v>
      </c>
      <c r="BX66" s="29">
        <f t="shared" si="61"/>
        <v>0</v>
      </c>
      <c r="BY66" s="29">
        <f t="shared" si="61"/>
        <v>0</v>
      </c>
      <c r="BZ66" s="29">
        <f t="shared" si="61"/>
        <v>0</v>
      </c>
      <c r="CA66" s="29">
        <f t="shared" si="61"/>
        <v>0</v>
      </c>
      <c r="CB66" s="29">
        <f t="shared" si="61"/>
        <v>0</v>
      </c>
      <c r="CC66" s="29">
        <f t="shared" si="61"/>
        <v>0</v>
      </c>
      <c r="CD66" s="29">
        <f t="shared" si="61"/>
        <v>0</v>
      </c>
      <c r="CE66" s="29">
        <f t="shared" si="61"/>
        <v>5.6763652565461342E-5</v>
      </c>
      <c r="CF66" s="29">
        <f t="shared" si="61"/>
        <v>1.4427957090834553E-5</v>
      </c>
      <c r="CG66" s="29">
        <f t="shared" si="61"/>
        <v>0</v>
      </c>
      <c r="CH66" s="29">
        <f t="shared" si="61"/>
        <v>1.4238227733587294E-4</v>
      </c>
      <c r="CI66" s="29">
        <f t="shared" si="61"/>
        <v>4.2475365558347633E-4</v>
      </c>
      <c r="CJ66" s="29">
        <f t="shared" si="61"/>
        <v>1.395681793114889E-4</v>
      </c>
      <c r="CK66" s="29">
        <f t="shared" si="61"/>
        <v>4.1991562229615198E-5</v>
      </c>
      <c r="CL66" s="29">
        <f t="shared" si="61"/>
        <v>0</v>
      </c>
      <c r="CM66" s="29">
        <f t="shared" si="61"/>
        <v>4.4474523634940866E-4</v>
      </c>
      <c r="CN66" s="29">
        <f t="shared" si="61"/>
        <v>1.1823008374989286E-5</v>
      </c>
      <c r="CO66" s="29">
        <f t="shared" si="61"/>
        <v>0</v>
      </c>
      <c r="CP66" s="29">
        <f t="shared" si="61"/>
        <v>0</v>
      </c>
      <c r="CQ66" s="29">
        <f t="shared" si="61"/>
        <v>0</v>
      </c>
      <c r="CR66" s="29">
        <f t="shared" si="61"/>
        <v>0</v>
      </c>
      <c r="CS66" s="29">
        <f t="shared" si="61"/>
        <v>0</v>
      </c>
      <c r="CT66" s="29">
        <f t="shared" ref="CT66:DY66" si="62">IF(CT63&gt;3,0,3-CT65)</f>
        <v>0</v>
      </c>
      <c r="CU66" s="29">
        <f t="shared" si="62"/>
        <v>0</v>
      </c>
      <c r="CV66" s="29">
        <f t="shared" si="62"/>
        <v>0.13715721901955114</v>
      </c>
      <c r="CW66" s="29">
        <f t="shared" si="62"/>
        <v>0</v>
      </c>
      <c r="CX66" s="29">
        <f t="shared" si="62"/>
        <v>2.4979516359278771</v>
      </c>
      <c r="CY66" s="29">
        <f t="shared" si="62"/>
        <v>0</v>
      </c>
      <c r="CZ66" s="29">
        <f t="shared" si="62"/>
        <v>0</v>
      </c>
      <c r="DA66" s="29">
        <f t="shared" si="62"/>
        <v>6.6576568335974251E-2</v>
      </c>
    </row>
    <row r="67" spans="1:105" ht="13.2" x14ac:dyDescent="0.25">
      <c r="A67" s="33" t="s">
        <v>71</v>
      </c>
      <c r="B67" s="29">
        <f>IF(B87-B95-B60&gt;7.5,IF(1-B68-B69&lt;0,0,1-B68-B69),IF(B63&lt;3,0,B63-3))</f>
        <v>0.54899999999999993</v>
      </c>
      <c r="C67" s="29">
        <f>IF(C87-C95-C60&gt;7.5,IF(1-C68-C69&lt;0,0,1-C68-C69),IF(C63&lt;3,0,C63-3))</f>
        <v>0.37518123542026549</v>
      </c>
      <c r="D67" s="29">
        <f t="shared" ref="D67:I67" si="63">IF(D87-D95-D60&gt;7.5,IF(1-D68-D69&lt;0,0,1-D68-D69),IF(D63&lt;3,0,D63-3))</f>
        <v>1</v>
      </c>
      <c r="E67" s="29">
        <f t="shared" si="63"/>
        <v>0</v>
      </c>
      <c r="F67" s="29">
        <f t="shared" si="63"/>
        <v>0.99993490724358525</v>
      </c>
      <c r="G67" s="29">
        <f t="shared" si="63"/>
        <v>0.99950504507255955</v>
      </c>
      <c r="H67" s="29">
        <f t="shared" si="63"/>
        <v>0.99954467600648256</v>
      </c>
      <c r="I67" s="29">
        <f t="shared" si="63"/>
        <v>1</v>
      </c>
      <c r="J67" s="29">
        <f t="shared" ref="J67:AO67" si="64">IF(J87-J95-J60&gt;7.5,IF(1-J68-J69&lt;0,0,1-J68-J69),IF(J63&lt;3,0,J63-3))</f>
        <v>1.7694844149696021E-4</v>
      </c>
      <c r="K67" s="29">
        <f t="shared" si="64"/>
        <v>5.1912114370367135E-4</v>
      </c>
      <c r="L67" s="29">
        <f t="shared" si="64"/>
        <v>0</v>
      </c>
      <c r="M67" s="29">
        <f t="shared" si="64"/>
        <v>0.99962627203349141</v>
      </c>
      <c r="N67" s="29">
        <f t="shared" si="64"/>
        <v>0</v>
      </c>
      <c r="O67" s="29">
        <f t="shared" si="64"/>
        <v>0.99958454681658582</v>
      </c>
      <c r="P67" s="29">
        <f t="shared" si="64"/>
        <v>1.000452519213149</v>
      </c>
      <c r="Q67" s="29">
        <f t="shared" si="64"/>
        <v>0.99955028226972242</v>
      </c>
      <c r="R67" s="29">
        <f t="shared" si="64"/>
        <v>1</v>
      </c>
      <c r="S67" s="29">
        <f t="shared" si="64"/>
        <v>2.8816039929102644E-4</v>
      </c>
      <c r="T67" s="29">
        <f t="shared" si="64"/>
        <v>3.3378743007439482E-4</v>
      </c>
      <c r="U67" s="29">
        <f t="shared" si="64"/>
        <v>3.6994718261240678E-4</v>
      </c>
      <c r="V67" s="29">
        <f t="shared" si="64"/>
        <v>5.5048353657261018E-4</v>
      </c>
      <c r="W67" s="29">
        <f t="shared" si="64"/>
        <v>1.0940841411799518E-4</v>
      </c>
      <c r="X67" s="29">
        <f t="shared" si="64"/>
        <v>0</v>
      </c>
      <c r="Y67" s="29">
        <f t="shared" si="64"/>
        <v>3.7301423458169225E-4</v>
      </c>
      <c r="Z67" s="29">
        <f t="shared" si="64"/>
        <v>0</v>
      </c>
      <c r="AA67" s="29">
        <f t="shared" si="64"/>
        <v>2.8777973392468681E-4</v>
      </c>
      <c r="AB67" s="29">
        <f t="shared" si="64"/>
        <v>1.0003310246874557</v>
      </c>
      <c r="AC67" s="29">
        <f t="shared" si="64"/>
        <v>0.99957993238559739</v>
      </c>
      <c r="AD67" s="29">
        <f t="shared" si="64"/>
        <v>0</v>
      </c>
      <c r="AE67" s="29">
        <f t="shared" si="64"/>
        <v>1.8281698127431412E-4</v>
      </c>
      <c r="AF67" s="29">
        <f t="shared" si="64"/>
        <v>0.99979849075679317</v>
      </c>
      <c r="AG67" s="29">
        <f t="shared" si="64"/>
        <v>1.0023209241600224</v>
      </c>
      <c r="AH67" s="29">
        <f t="shared" si="64"/>
        <v>0.60014183277724209</v>
      </c>
      <c r="AI67" s="29">
        <f t="shared" si="64"/>
        <v>0.99958986926042037</v>
      </c>
      <c r="AJ67" s="29">
        <f t="shared" si="64"/>
        <v>0.30009554330636679</v>
      </c>
      <c r="AK67" s="29">
        <f t="shared" si="64"/>
        <v>0.59824025165664718</v>
      </c>
      <c r="AL67" s="29">
        <f t="shared" si="64"/>
        <v>0.41096921509902495</v>
      </c>
      <c r="AM67" s="29">
        <f t="shared" si="64"/>
        <v>0.64675890421005588</v>
      </c>
      <c r="AN67" s="29">
        <f t="shared" si="64"/>
        <v>0.26079192737514745</v>
      </c>
      <c r="AO67" s="29">
        <f t="shared" si="64"/>
        <v>0.60404250308139407</v>
      </c>
      <c r="AP67" s="29">
        <f t="shared" ref="AP67:BU67" si="65">IF(AP87-AP95-AP60&gt;7.5,IF(1-AP68-AP69&lt;0,0,1-AP68-AP69),IF(AP63&lt;3,0,AP63-3))</f>
        <v>0.60038389370158463</v>
      </c>
      <c r="AQ67" s="29">
        <f t="shared" si="65"/>
        <v>0.20675508469677473</v>
      </c>
      <c r="AR67" s="29">
        <f t="shared" si="65"/>
        <v>0.27780533223728865</v>
      </c>
      <c r="AS67" s="29">
        <f t="shared" si="65"/>
        <v>0.57805623192931765</v>
      </c>
      <c r="AT67" s="29">
        <f t="shared" si="65"/>
        <v>0.16299179375715411</v>
      </c>
      <c r="AU67" s="29">
        <f t="shared" si="65"/>
        <v>0.32794863438288768</v>
      </c>
      <c r="AV67" s="29">
        <f t="shared" si="65"/>
        <v>0.39308996586305156</v>
      </c>
      <c r="AW67" s="29">
        <f t="shared" si="65"/>
        <v>0.26426634305342667</v>
      </c>
      <c r="AX67" s="29">
        <f t="shared" si="65"/>
        <v>0.32896387254342097</v>
      </c>
      <c r="AY67" s="29">
        <f t="shared" si="65"/>
        <v>0.24710750996958541</v>
      </c>
      <c r="AZ67" s="29">
        <f t="shared" si="65"/>
        <v>8.2719146899511209E-2</v>
      </c>
      <c r="BA67" s="29">
        <f t="shared" si="65"/>
        <v>0.26801439645970548</v>
      </c>
      <c r="BB67" s="29">
        <f t="shared" si="65"/>
        <v>0.65639118057579671</v>
      </c>
      <c r="BC67" s="29">
        <f t="shared" si="65"/>
        <v>0.24382516373973573</v>
      </c>
      <c r="BD67" s="29">
        <f t="shared" si="65"/>
        <v>0.36876480935769118</v>
      </c>
      <c r="BE67" s="29">
        <f t="shared" si="65"/>
        <v>0.35469070966261995</v>
      </c>
      <c r="BF67" s="29">
        <f t="shared" si="65"/>
        <v>0.34128695893374417</v>
      </c>
      <c r="BG67" s="29">
        <f t="shared" si="65"/>
        <v>0.57379149762496073</v>
      </c>
      <c r="BH67" s="29">
        <f t="shared" si="65"/>
        <v>0</v>
      </c>
      <c r="BI67" s="29">
        <f t="shared" si="65"/>
        <v>0</v>
      </c>
      <c r="BJ67" s="29">
        <f t="shared" si="65"/>
        <v>4.5239767228528738E-2</v>
      </c>
      <c r="BK67" s="29">
        <f t="shared" si="65"/>
        <v>0.14022161291784929</v>
      </c>
      <c r="BL67" s="29">
        <f t="shared" si="65"/>
        <v>1.0002699729098232</v>
      </c>
      <c r="BM67" s="29">
        <f t="shared" si="65"/>
        <v>1.0004210883854441</v>
      </c>
      <c r="BN67" s="29">
        <f t="shared" si="65"/>
        <v>4.9784553743181803E-4</v>
      </c>
      <c r="BO67" s="29">
        <f t="shared" si="65"/>
        <v>0.33368802144349141</v>
      </c>
      <c r="BP67" s="29">
        <f t="shared" si="65"/>
        <v>1.0004815149632575</v>
      </c>
      <c r="BQ67" s="29">
        <f t="shared" si="65"/>
        <v>0</v>
      </c>
      <c r="BR67" s="29">
        <f t="shared" si="65"/>
        <v>2.8822935471906064E-4</v>
      </c>
      <c r="BS67" s="29">
        <f t="shared" si="65"/>
        <v>1.0000014312287071</v>
      </c>
      <c r="BT67" s="29">
        <f t="shared" si="65"/>
        <v>0.99960423918770003</v>
      </c>
      <c r="BU67" s="29">
        <f t="shared" si="65"/>
        <v>0.99987554011121604</v>
      </c>
      <c r="BV67" s="29">
        <f t="shared" ref="BV67:DA67" si="66">IF(BV87-BV95-BV60&gt;7.5,IF(1-BV68-BV69&lt;0,0,1-BV68-BV69),IF(BV63&lt;3,0,BV63-3))</f>
        <v>0.80019783073101225</v>
      </c>
      <c r="BW67" s="29">
        <f t="shared" si="66"/>
        <v>0.99043396738041434</v>
      </c>
      <c r="BX67" s="29">
        <f t="shared" si="66"/>
        <v>1.0000722091087839</v>
      </c>
      <c r="BY67" s="29">
        <f t="shared" si="66"/>
        <v>0.99961328363189805</v>
      </c>
      <c r="BZ67" s="29">
        <f t="shared" si="66"/>
        <v>2.7672859455618593E-4</v>
      </c>
      <c r="CA67" s="29">
        <f t="shared" si="66"/>
        <v>2.6668355073633521E-4</v>
      </c>
      <c r="CB67" s="29">
        <f t="shared" si="66"/>
        <v>1</v>
      </c>
      <c r="CC67" s="29">
        <f t="shared" si="66"/>
        <v>1</v>
      </c>
      <c r="CD67" s="29">
        <f t="shared" si="66"/>
        <v>0</v>
      </c>
      <c r="CE67" s="29">
        <f t="shared" si="66"/>
        <v>0</v>
      </c>
      <c r="CF67" s="29">
        <f t="shared" si="66"/>
        <v>0</v>
      </c>
      <c r="CG67" s="29">
        <f t="shared" si="66"/>
        <v>2.2752877347098632E-4</v>
      </c>
      <c r="CH67" s="29">
        <f t="shared" si="66"/>
        <v>0</v>
      </c>
      <c r="CI67" s="29">
        <f t="shared" si="66"/>
        <v>0</v>
      </c>
      <c r="CJ67" s="29">
        <f t="shared" si="66"/>
        <v>0</v>
      </c>
      <c r="CK67" s="29">
        <f t="shared" si="66"/>
        <v>0</v>
      </c>
      <c r="CL67" s="29">
        <f t="shared" si="66"/>
        <v>2.0098693640013821E-4</v>
      </c>
      <c r="CM67" s="29">
        <f t="shared" si="66"/>
        <v>0</v>
      </c>
      <c r="CN67" s="29">
        <f t="shared" si="66"/>
        <v>0</v>
      </c>
      <c r="CO67" s="29">
        <f t="shared" si="66"/>
        <v>0.99986656010300123</v>
      </c>
      <c r="CP67" s="29">
        <f t="shared" si="66"/>
        <v>0.99967883038408401</v>
      </c>
      <c r="CQ67" s="29">
        <f t="shared" si="66"/>
        <v>1.0000259450443032</v>
      </c>
      <c r="CR67" s="29">
        <f t="shared" si="66"/>
        <v>1</v>
      </c>
      <c r="CS67" s="29">
        <f t="shared" si="66"/>
        <v>1.0411363649049639</v>
      </c>
      <c r="CT67" s="29">
        <f t="shared" si="66"/>
        <v>0.63010584916595569</v>
      </c>
      <c r="CU67" s="29">
        <f t="shared" si="66"/>
        <v>1</v>
      </c>
      <c r="CV67" s="29">
        <f t="shared" si="66"/>
        <v>0</v>
      </c>
      <c r="CW67" s="29">
        <f t="shared" si="66"/>
        <v>1</v>
      </c>
      <c r="CX67" s="29">
        <f t="shared" si="66"/>
        <v>0.96922502433475333</v>
      </c>
      <c r="CY67" s="29">
        <f t="shared" si="66"/>
        <v>0.83445811898953526</v>
      </c>
      <c r="CZ67" s="29">
        <f t="shared" si="66"/>
        <v>1</v>
      </c>
      <c r="DA67" s="29">
        <f t="shared" si="66"/>
        <v>0</v>
      </c>
    </row>
    <row r="68" spans="1:105" ht="13.2" x14ac:dyDescent="0.25">
      <c r="A68" s="35" t="s">
        <v>72</v>
      </c>
      <c r="B68" s="30">
        <v>3.1650487416821416E-2</v>
      </c>
      <c r="C68" s="30">
        <v>3.6847968614921754E-2</v>
      </c>
      <c r="D68" s="30">
        <v>0</v>
      </c>
      <c r="E68" s="30">
        <v>1.0001585442751975</v>
      </c>
      <c r="F68" s="30">
        <v>0</v>
      </c>
      <c r="G68" s="30">
        <v>0</v>
      </c>
      <c r="H68" s="30">
        <v>0</v>
      </c>
      <c r="I68" s="30">
        <v>0</v>
      </c>
      <c r="J68" s="30">
        <v>0.99982305155850304</v>
      </c>
      <c r="K68" s="30">
        <v>0</v>
      </c>
      <c r="L68" s="30">
        <v>0.99986972671805963</v>
      </c>
      <c r="M68" s="30">
        <v>0</v>
      </c>
      <c r="N68" s="30">
        <v>1.0001356692539998</v>
      </c>
      <c r="O68" s="30">
        <v>0</v>
      </c>
      <c r="P68" s="30">
        <v>0</v>
      </c>
      <c r="Q68" s="30">
        <v>0</v>
      </c>
      <c r="R68" s="30">
        <v>0</v>
      </c>
      <c r="S68" s="30">
        <v>1.000054821255318</v>
      </c>
      <c r="T68" s="30">
        <v>0.99976632937739096</v>
      </c>
      <c r="U68" s="30">
        <v>0.99981766256736804</v>
      </c>
      <c r="V68" s="30">
        <v>0.99989837163229156</v>
      </c>
      <c r="W68" s="30">
        <v>0.999890591585882</v>
      </c>
      <c r="X68" s="30">
        <v>0</v>
      </c>
      <c r="Y68" s="30">
        <v>0</v>
      </c>
      <c r="Z68" s="30">
        <v>0</v>
      </c>
      <c r="AA68" s="30">
        <v>0</v>
      </c>
      <c r="AB68" s="30">
        <v>0</v>
      </c>
      <c r="AC68" s="30">
        <v>0</v>
      </c>
      <c r="AD68" s="30">
        <v>1.0000337608265477</v>
      </c>
      <c r="AE68" s="30">
        <v>0</v>
      </c>
      <c r="AF68" s="30">
        <v>0</v>
      </c>
      <c r="AG68" s="30">
        <v>0</v>
      </c>
      <c r="AH68" s="30">
        <v>0</v>
      </c>
      <c r="AI68" s="30">
        <v>5.0975854697674575E-3</v>
      </c>
      <c r="AJ68" s="30">
        <v>0</v>
      </c>
      <c r="AK68" s="30">
        <v>0</v>
      </c>
      <c r="AL68" s="30">
        <v>0.18576205302579893</v>
      </c>
      <c r="AM68" s="30">
        <v>0</v>
      </c>
      <c r="AN68" s="30">
        <v>0.73920807262485255</v>
      </c>
      <c r="AO68" s="30">
        <v>0</v>
      </c>
      <c r="AP68" s="30">
        <v>0</v>
      </c>
      <c r="AQ68" s="30">
        <v>0.44434217937040155</v>
      </c>
      <c r="AR68" s="30">
        <v>0.42045487630532191</v>
      </c>
      <c r="AS68" s="30">
        <v>0.17425693912204171</v>
      </c>
      <c r="AT68" s="30">
        <v>0.68450946943980606</v>
      </c>
      <c r="AU68" s="30">
        <v>0.62509490420855185</v>
      </c>
      <c r="AV68" s="30">
        <v>0.32479406375004033</v>
      </c>
      <c r="AW68" s="30">
        <v>0.64041402111581947</v>
      </c>
      <c r="AX68" s="30">
        <v>0.65160903020917971</v>
      </c>
      <c r="AY68" s="30">
        <v>0.48962158950676837</v>
      </c>
      <c r="AZ68" s="30">
        <v>0.15327549461280593</v>
      </c>
      <c r="BA68" s="30">
        <v>0.15116529365870945</v>
      </c>
      <c r="BB68" s="30">
        <v>0.21535193024038524</v>
      </c>
      <c r="BC68" s="30">
        <v>0.32655645510026943</v>
      </c>
      <c r="BD68" s="30">
        <v>0.1163532251989093</v>
      </c>
      <c r="BE68" s="30">
        <v>4.2273477360483112E-2</v>
      </c>
      <c r="BF68" s="30">
        <v>0.11052450313589918</v>
      </c>
      <c r="BG68" s="30">
        <v>0.16086270961164703</v>
      </c>
      <c r="BH68" s="30">
        <v>0.25851297730374861</v>
      </c>
      <c r="BI68" s="30">
        <v>0.11071086279113267</v>
      </c>
      <c r="BJ68" s="30">
        <v>0.15985166030344733</v>
      </c>
      <c r="BK68" s="30">
        <v>0.10744311736814979</v>
      </c>
      <c r="BL68" s="30">
        <v>0</v>
      </c>
      <c r="BM68" s="30">
        <v>0</v>
      </c>
      <c r="BN68" s="30">
        <v>0</v>
      </c>
      <c r="BO68" s="30">
        <v>0.6664393013425105</v>
      </c>
      <c r="BP68" s="30">
        <v>0</v>
      </c>
      <c r="BQ68" s="30">
        <v>0.33332491618633309</v>
      </c>
      <c r="BR68" s="30">
        <v>1.0000734464784042</v>
      </c>
      <c r="BS68" s="30">
        <v>0</v>
      </c>
      <c r="BT68" s="30">
        <v>0</v>
      </c>
      <c r="BU68" s="30">
        <v>0</v>
      </c>
      <c r="BV68" s="30">
        <v>0</v>
      </c>
      <c r="BW68" s="30">
        <v>0</v>
      </c>
      <c r="BX68" s="30">
        <v>0</v>
      </c>
      <c r="BY68" s="30">
        <v>0</v>
      </c>
      <c r="BZ68" s="30">
        <v>0</v>
      </c>
      <c r="CA68" s="30">
        <v>0</v>
      </c>
      <c r="CB68" s="30">
        <v>0</v>
      </c>
      <c r="CC68" s="30">
        <v>0</v>
      </c>
      <c r="CD68" s="30">
        <v>1.0001038535340938</v>
      </c>
      <c r="CE68" s="30">
        <v>1.0000337309179395</v>
      </c>
      <c r="CF68" s="30">
        <v>0</v>
      </c>
      <c r="CG68" s="30">
        <v>0</v>
      </c>
      <c r="CH68" s="30">
        <v>0</v>
      </c>
      <c r="CI68" s="30">
        <v>0</v>
      </c>
      <c r="CJ68" s="30">
        <v>0</v>
      </c>
      <c r="CK68" s="30">
        <v>0</v>
      </c>
      <c r="CL68" s="30">
        <v>0.99990008789454576</v>
      </c>
      <c r="CM68" s="30">
        <v>0.99991850643865909</v>
      </c>
      <c r="CN68" s="30">
        <v>0.99989593094546392</v>
      </c>
      <c r="CO68" s="30">
        <v>0</v>
      </c>
      <c r="CP68" s="30">
        <v>0</v>
      </c>
      <c r="CQ68" s="30">
        <v>0</v>
      </c>
      <c r="CR68" s="30">
        <v>0</v>
      </c>
      <c r="CS68" s="30">
        <v>6.1148935788071936E-2</v>
      </c>
      <c r="CT68" s="30">
        <v>4.9600015283534374E-2</v>
      </c>
      <c r="CU68" s="30">
        <v>0</v>
      </c>
      <c r="CV68" s="30">
        <v>0.86789195330638413</v>
      </c>
      <c r="CW68" s="30">
        <v>0</v>
      </c>
      <c r="CX68" s="30">
        <v>3.0774975665246659E-2</v>
      </c>
      <c r="CY68" s="30">
        <v>9.8270749111684971E-2</v>
      </c>
      <c r="CZ68" s="30">
        <v>0</v>
      </c>
      <c r="DA68" s="30">
        <v>0.33011363655461951</v>
      </c>
    </row>
    <row r="69" spans="1:105" ht="13.2" x14ac:dyDescent="0.25">
      <c r="A69" s="35" t="s">
        <v>73</v>
      </c>
      <c r="B69" s="30">
        <v>0</v>
      </c>
      <c r="C69" s="30">
        <v>0</v>
      </c>
      <c r="D69" s="30">
        <v>0</v>
      </c>
      <c r="E69" s="30">
        <v>0</v>
      </c>
      <c r="F69" s="30">
        <v>0</v>
      </c>
      <c r="G69" s="30">
        <v>0</v>
      </c>
      <c r="H69" s="30">
        <v>0</v>
      </c>
      <c r="I69" s="30">
        <v>0</v>
      </c>
      <c r="J69" s="30">
        <v>0</v>
      </c>
      <c r="K69" s="30">
        <v>0</v>
      </c>
      <c r="L69" s="30">
        <v>0</v>
      </c>
      <c r="M69" s="30">
        <v>0</v>
      </c>
      <c r="N69" s="30">
        <v>0</v>
      </c>
      <c r="O69" s="30">
        <v>0</v>
      </c>
      <c r="P69" s="30">
        <v>0</v>
      </c>
      <c r="Q69" s="30">
        <v>0</v>
      </c>
      <c r="R69" s="30">
        <v>0</v>
      </c>
      <c r="S69" s="30">
        <v>0</v>
      </c>
      <c r="T69" s="30">
        <v>0</v>
      </c>
      <c r="U69" s="30">
        <v>0</v>
      </c>
      <c r="V69" s="30">
        <v>0</v>
      </c>
      <c r="W69" s="30">
        <v>0</v>
      </c>
      <c r="X69" s="30">
        <v>0</v>
      </c>
      <c r="Y69" s="30">
        <v>0</v>
      </c>
      <c r="Z69" s="30">
        <v>0</v>
      </c>
      <c r="AA69" s="30">
        <v>0</v>
      </c>
      <c r="AB69" s="30">
        <v>0</v>
      </c>
      <c r="AC69" s="30">
        <v>0</v>
      </c>
      <c r="AD69" s="30">
        <v>0</v>
      </c>
      <c r="AE69" s="30">
        <v>0</v>
      </c>
      <c r="AF69" s="30">
        <v>0</v>
      </c>
      <c r="AG69" s="30">
        <v>0</v>
      </c>
      <c r="AH69" s="30">
        <v>0</v>
      </c>
      <c r="AI69" s="30">
        <v>0</v>
      </c>
      <c r="AJ69" s="30">
        <v>0</v>
      </c>
      <c r="AK69" s="30">
        <v>0</v>
      </c>
      <c r="AL69" s="30">
        <v>0</v>
      </c>
      <c r="AM69" s="30">
        <v>0</v>
      </c>
      <c r="AN69" s="30">
        <v>0</v>
      </c>
      <c r="AO69" s="30">
        <v>0</v>
      </c>
      <c r="AP69" s="30">
        <v>0</v>
      </c>
      <c r="AQ69" s="30">
        <v>0</v>
      </c>
      <c r="AR69" s="30">
        <v>0</v>
      </c>
      <c r="AS69" s="30">
        <v>0</v>
      </c>
      <c r="AT69" s="30">
        <v>0</v>
      </c>
      <c r="AU69" s="30">
        <v>0</v>
      </c>
      <c r="AV69" s="30">
        <v>0</v>
      </c>
      <c r="AW69" s="30">
        <v>0</v>
      </c>
      <c r="AX69" s="30">
        <v>0</v>
      </c>
      <c r="AY69" s="30">
        <v>0</v>
      </c>
      <c r="AZ69" s="30">
        <v>0</v>
      </c>
      <c r="BA69" s="30">
        <v>0</v>
      </c>
      <c r="BB69" s="30">
        <v>0</v>
      </c>
      <c r="BC69" s="30">
        <v>0</v>
      </c>
      <c r="BD69" s="30">
        <v>0</v>
      </c>
      <c r="BE69" s="30">
        <v>0</v>
      </c>
      <c r="BF69" s="30">
        <v>0</v>
      </c>
      <c r="BG69" s="30">
        <v>0</v>
      </c>
      <c r="BH69" s="30">
        <v>0</v>
      </c>
      <c r="BI69" s="30">
        <v>0</v>
      </c>
      <c r="BJ69" s="30">
        <v>0</v>
      </c>
      <c r="BK69" s="30">
        <v>0</v>
      </c>
      <c r="BL69" s="30">
        <v>0</v>
      </c>
      <c r="BM69" s="30">
        <v>0</v>
      </c>
      <c r="BN69" s="30">
        <v>0</v>
      </c>
      <c r="BO69" s="30">
        <v>0</v>
      </c>
      <c r="BP69" s="30">
        <v>0</v>
      </c>
      <c r="BQ69" s="30">
        <v>0</v>
      </c>
      <c r="BR69" s="30">
        <v>0</v>
      </c>
      <c r="BS69" s="30">
        <v>0</v>
      </c>
      <c r="BT69" s="30">
        <v>0</v>
      </c>
      <c r="BU69" s="30">
        <v>0</v>
      </c>
      <c r="BV69" s="30">
        <v>0</v>
      </c>
      <c r="BW69" s="30">
        <v>0</v>
      </c>
      <c r="BX69" s="30">
        <v>0</v>
      </c>
      <c r="BY69" s="30">
        <v>0</v>
      </c>
      <c r="BZ69" s="30">
        <v>0</v>
      </c>
      <c r="CA69" s="30">
        <v>0</v>
      </c>
      <c r="CB69" s="30">
        <v>0</v>
      </c>
      <c r="CC69" s="30">
        <v>0</v>
      </c>
      <c r="CD69" s="30">
        <v>0</v>
      </c>
      <c r="CE69" s="30">
        <v>0</v>
      </c>
      <c r="CF69" s="30">
        <v>0</v>
      </c>
      <c r="CG69" s="30">
        <v>0</v>
      </c>
      <c r="CH69" s="30">
        <v>0</v>
      </c>
      <c r="CI69" s="30">
        <v>0</v>
      </c>
      <c r="CJ69" s="30">
        <v>0</v>
      </c>
      <c r="CK69" s="30">
        <v>0</v>
      </c>
      <c r="CL69" s="30">
        <v>0</v>
      </c>
      <c r="CM69" s="30">
        <v>0</v>
      </c>
      <c r="CN69" s="30">
        <v>0</v>
      </c>
      <c r="CO69" s="30">
        <v>0</v>
      </c>
      <c r="CP69" s="30">
        <v>0</v>
      </c>
      <c r="CQ69" s="30">
        <v>0</v>
      </c>
      <c r="CR69" s="30">
        <v>0</v>
      </c>
      <c r="CS69" s="30">
        <v>0</v>
      </c>
      <c r="CT69" s="30">
        <v>0</v>
      </c>
      <c r="CU69" s="30">
        <v>0</v>
      </c>
      <c r="CV69" s="30">
        <v>0</v>
      </c>
      <c r="CW69" s="30">
        <v>0</v>
      </c>
      <c r="CX69" s="30">
        <v>0</v>
      </c>
      <c r="CY69" s="30">
        <v>0</v>
      </c>
      <c r="CZ69" s="30">
        <v>0</v>
      </c>
      <c r="DA69" s="30">
        <v>0</v>
      </c>
    </row>
    <row r="70" spans="1:105" ht="13.2" x14ac:dyDescent="0.25">
      <c r="A70" s="33" t="s">
        <v>74</v>
      </c>
      <c r="B70" s="29">
        <f t="shared" ref="B70:AG70" si="67">IF(4-B65-B66-B67-B68-B69&lt;0,0,4-B65-B66-B67-B68-B69)</f>
        <v>0.41934951258317865</v>
      </c>
      <c r="C70" s="29">
        <f t="shared" si="67"/>
        <v>0.58797079596481272</v>
      </c>
      <c r="D70" s="29">
        <f t="shared" si="67"/>
        <v>0</v>
      </c>
      <c r="E70" s="29">
        <f t="shared" si="67"/>
        <v>0</v>
      </c>
      <c r="F70" s="29">
        <f t="shared" si="67"/>
        <v>6.5092756414752984E-5</v>
      </c>
      <c r="G70" s="29">
        <f t="shared" si="67"/>
        <v>4.9495492744044967E-4</v>
      </c>
      <c r="H70" s="29">
        <f t="shared" si="67"/>
        <v>4.5532399351744246E-4</v>
      </c>
      <c r="I70" s="29">
        <f t="shared" si="67"/>
        <v>0</v>
      </c>
      <c r="J70" s="29">
        <f t="shared" si="67"/>
        <v>0</v>
      </c>
      <c r="K70" s="29">
        <f t="shared" si="67"/>
        <v>0.99948087885629633</v>
      </c>
      <c r="L70" s="29">
        <f t="shared" si="67"/>
        <v>1.3027328194037402E-4</v>
      </c>
      <c r="M70" s="29">
        <f t="shared" si="67"/>
        <v>3.7372796650858575E-4</v>
      </c>
      <c r="N70" s="29">
        <f t="shared" si="67"/>
        <v>0</v>
      </c>
      <c r="O70" s="29">
        <f t="shared" si="67"/>
        <v>4.154531834141828E-4</v>
      </c>
      <c r="P70" s="29">
        <f t="shared" si="67"/>
        <v>0</v>
      </c>
      <c r="Q70" s="29">
        <f t="shared" si="67"/>
        <v>4.4971773027757678E-4</v>
      </c>
      <c r="R70" s="29">
        <f t="shared" si="67"/>
        <v>0</v>
      </c>
      <c r="S70" s="29">
        <f t="shared" si="67"/>
        <v>0</v>
      </c>
      <c r="T70" s="29">
        <f t="shared" si="67"/>
        <v>0</v>
      </c>
      <c r="U70" s="29">
        <f t="shared" si="67"/>
        <v>0</v>
      </c>
      <c r="V70" s="29">
        <f t="shared" si="67"/>
        <v>0</v>
      </c>
      <c r="W70" s="29">
        <f t="shared" si="67"/>
        <v>0</v>
      </c>
      <c r="X70" s="29">
        <f t="shared" si="67"/>
        <v>1</v>
      </c>
      <c r="Y70" s="29">
        <f t="shared" si="67"/>
        <v>0.99962698576541831</v>
      </c>
      <c r="Z70" s="29">
        <f t="shared" si="67"/>
        <v>1</v>
      </c>
      <c r="AA70" s="29">
        <f t="shared" si="67"/>
        <v>0.99971222026607531</v>
      </c>
      <c r="AB70" s="29">
        <f t="shared" si="67"/>
        <v>0</v>
      </c>
      <c r="AC70" s="29">
        <f t="shared" si="67"/>
        <v>4.2006761440260831E-4</v>
      </c>
      <c r="AD70" s="29">
        <f t="shared" si="67"/>
        <v>0</v>
      </c>
      <c r="AE70" s="29">
        <f t="shared" si="67"/>
        <v>0.99981718301872569</v>
      </c>
      <c r="AF70" s="29">
        <f t="shared" si="67"/>
        <v>2.0150924320683217E-4</v>
      </c>
      <c r="AG70" s="29">
        <f t="shared" si="67"/>
        <v>0</v>
      </c>
      <c r="AH70" s="29">
        <f t="shared" ref="AH70:BM70" si="68">IF(4-AH65-AH66-AH67-AH68-AH69&lt;0,0,4-AH65-AH66-AH67-AH68-AH69)</f>
        <v>0.39985816722275791</v>
      </c>
      <c r="AI70" s="29">
        <f t="shared" si="68"/>
        <v>0</v>
      </c>
      <c r="AJ70" s="29">
        <f t="shared" si="68"/>
        <v>0.69990445669363321</v>
      </c>
      <c r="AK70" s="29">
        <f t="shared" si="68"/>
        <v>0.40175974834335282</v>
      </c>
      <c r="AL70" s="29">
        <f t="shared" si="68"/>
        <v>0.40326873187517609</v>
      </c>
      <c r="AM70" s="29">
        <f t="shared" si="68"/>
        <v>0.35324109578994412</v>
      </c>
      <c r="AN70" s="29">
        <f t="shared" si="68"/>
        <v>0</v>
      </c>
      <c r="AO70" s="29">
        <f t="shared" si="68"/>
        <v>0.39595749691860593</v>
      </c>
      <c r="AP70" s="29">
        <f t="shared" si="68"/>
        <v>0.39961610629841537</v>
      </c>
      <c r="AQ70" s="29">
        <f t="shared" si="68"/>
        <v>0.34890273593282373</v>
      </c>
      <c r="AR70" s="29">
        <f t="shared" si="68"/>
        <v>0.30173979145738944</v>
      </c>
      <c r="AS70" s="29">
        <f t="shared" si="68"/>
        <v>0.24768682894864064</v>
      </c>
      <c r="AT70" s="29">
        <f t="shared" si="68"/>
        <v>0.15249873680303982</v>
      </c>
      <c r="AU70" s="29">
        <f t="shared" si="68"/>
        <v>4.6956461408560468E-2</v>
      </c>
      <c r="AV70" s="29">
        <f t="shared" si="68"/>
        <v>0.28211597038690811</v>
      </c>
      <c r="AW70" s="29">
        <f t="shared" si="68"/>
        <v>9.5319635830753868E-2</v>
      </c>
      <c r="AX70" s="29">
        <f t="shared" si="68"/>
        <v>1.9427097247399328E-2</v>
      </c>
      <c r="AY70" s="29">
        <f t="shared" si="68"/>
        <v>0.26327090052364621</v>
      </c>
      <c r="AZ70" s="29">
        <f t="shared" si="68"/>
        <v>0.76400535848768292</v>
      </c>
      <c r="BA70" s="29">
        <f t="shared" si="68"/>
        <v>0.58082030988158506</v>
      </c>
      <c r="BB70" s="29">
        <f t="shared" si="68"/>
        <v>0.12825688918381806</v>
      </c>
      <c r="BC70" s="29">
        <f t="shared" si="68"/>
        <v>0.42961838115999484</v>
      </c>
      <c r="BD70" s="29">
        <f t="shared" si="68"/>
        <v>0.51488196544339948</v>
      </c>
      <c r="BE70" s="29">
        <f t="shared" si="68"/>
        <v>0.6030358129768969</v>
      </c>
      <c r="BF70" s="29">
        <f t="shared" si="68"/>
        <v>0.5481885379303566</v>
      </c>
      <c r="BG70" s="29">
        <f t="shared" si="68"/>
        <v>0.26534579276339221</v>
      </c>
      <c r="BH70" s="29">
        <f t="shared" si="68"/>
        <v>0.74148702269625133</v>
      </c>
      <c r="BI70" s="29">
        <f t="shared" si="68"/>
        <v>0.88928913720886738</v>
      </c>
      <c r="BJ70" s="29">
        <f t="shared" si="68"/>
        <v>0.79490857246802393</v>
      </c>
      <c r="BK70" s="29">
        <f t="shared" si="68"/>
        <v>0.75233526971400089</v>
      </c>
      <c r="BL70" s="29">
        <f t="shared" si="68"/>
        <v>0</v>
      </c>
      <c r="BM70" s="29">
        <f t="shared" si="68"/>
        <v>0</v>
      </c>
      <c r="BN70" s="29">
        <f t="shared" ref="BN70:CS70" si="69">IF(4-BN65-BN66-BN67-BN68-BN69&lt;0,0,4-BN65-BN66-BN67-BN68-BN69)</f>
        <v>0.99950215446256818</v>
      </c>
      <c r="BO70" s="29">
        <f t="shared" si="69"/>
        <v>0</v>
      </c>
      <c r="BP70" s="29">
        <f t="shared" si="69"/>
        <v>0</v>
      </c>
      <c r="BQ70" s="29">
        <f t="shared" si="69"/>
        <v>0.66667508381366691</v>
      </c>
      <c r="BR70" s="29">
        <f t="shared" si="69"/>
        <v>0</v>
      </c>
      <c r="BS70" s="29">
        <f t="shared" si="69"/>
        <v>0</v>
      </c>
      <c r="BT70" s="29">
        <f t="shared" si="69"/>
        <v>3.9576081229997229E-4</v>
      </c>
      <c r="BU70" s="29">
        <f t="shared" si="69"/>
        <v>1.2445988878395653E-4</v>
      </c>
      <c r="BV70" s="29">
        <f t="shared" si="69"/>
        <v>0.19980216926898775</v>
      </c>
      <c r="BW70" s="29">
        <f t="shared" si="69"/>
        <v>9.5660326195856626E-3</v>
      </c>
      <c r="BX70" s="29">
        <f t="shared" si="69"/>
        <v>0</v>
      </c>
      <c r="BY70" s="29">
        <f t="shared" si="69"/>
        <v>3.8671636810194698E-4</v>
      </c>
      <c r="BZ70" s="29">
        <f t="shared" si="69"/>
        <v>0.99972327140544381</v>
      </c>
      <c r="CA70" s="29">
        <f t="shared" si="69"/>
        <v>0.99973331644926366</v>
      </c>
      <c r="CB70" s="29">
        <f t="shared" si="69"/>
        <v>0</v>
      </c>
      <c r="CC70" s="29">
        <f t="shared" si="69"/>
        <v>0</v>
      </c>
      <c r="CD70" s="29">
        <f t="shared" si="69"/>
        <v>0</v>
      </c>
      <c r="CE70" s="29">
        <f t="shared" si="69"/>
        <v>0</v>
      </c>
      <c r="CF70" s="29">
        <f t="shared" si="69"/>
        <v>1</v>
      </c>
      <c r="CG70" s="29">
        <f t="shared" si="69"/>
        <v>0.99977247122652901</v>
      </c>
      <c r="CH70" s="29">
        <f t="shared" si="69"/>
        <v>1</v>
      </c>
      <c r="CI70" s="29">
        <f t="shared" si="69"/>
        <v>1</v>
      </c>
      <c r="CJ70" s="29">
        <f t="shared" si="69"/>
        <v>1</v>
      </c>
      <c r="CK70" s="29">
        <f t="shared" si="69"/>
        <v>1</v>
      </c>
      <c r="CL70" s="29">
        <f t="shared" si="69"/>
        <v>0</v>
      </c>
      <c r="CM70" s="29">
        <f t="shared" si="69"/>
        <v>8.149356134090624E-5</v>
      </c>
      <c r="CN70" s="29">
        <f t="shared" si="69"/>
        <v>1.0406905453608228E-4</v>
      </c>
      <c r="CO70" s="29">
        <f t="shared" si="69"/>
        <v>1.3343989699876602E-4</v>
      </c>
      <c r="CP70" s="29">
        <f t="shared" si="69"/>
        <v>3.2116961591599491E-4</v>
      </c>
      <c r="CQ70" s="29">
        <f t="shared" si="69"/>
        <v>0</v>
      </c>
      <c r="CR70" s="29">
        <f t="shared" si="69"/>
        <v>0</v>
      </c>
      <c r="CS70" s="29">
        <f t="shared" si="69"/>
        <v>0</v>
      </c>
      <c r="CT70" s="29">
        <f t="shared" ref="CT70:DY70" si="70">IF(4-CT65-CT66-CT67-CT68-CT69&lt;0,0,4-CT65-CT66-CT67-CT68-CT69)</f>
        <v>0.32029413555050995</v>
      </c>
      <c r="CU70" s="29">
        <f t="shared" si="70"/>
        <v>0</v>
      </c>
      <c r="CV70" s="29">
        <f t="shared" si="70"/>
        <v>0.13210804669361587</v>
      </c>
      <c r="CW70" s="29">
        <f t="shared" si="70"/>
        <v>0</v>
      </c>
      <c r="CX70" s="29">
        <f t="shared" si="70"/>
        <v>1.3877787807814457E-17</v>
      </c>
      <c r="CY70" s="29">
        <f t="shared" si="70"/>
        <v>6.7271131898779771E-2</v>
      </c>
      <c r="CZ70" s="29">
        <f t="shared" si="70"/>
        <v>0</v>
      </c>
      <c r="DA70" s="29">
        <f t="shared" si="70"/>
        <v>0.66988636344538044</v>
      </c>
    </row>
    <row r="71" spans="1:105" ht="13.2" x14ac:dyDescent="0.25">
      <c r="A71" s="33" t="s">
        <v>15</v>
      </c>
      <c r="B71" s="29">
        <f>SUM(B65:B70)</f>
        <v>4</v>
      </c>
      <c r="C71" s="29">
        <f t="shared" ref="C71:AH71" si="71">SUM(C65:C70)</f>
        <v>4</v>
      </c>
      <c r="D71" s="29">
        <f t="shared" si="71"/>
        <v>4</v>
      </c>
      <c r="E71" s="29">
        <f t="shared" si="71"/>
        <v>4.0001585442751972</v>
      </c>
      <c r="F71" s="29">
        <f t="shared" si="71"/>
        <v>4</v>
      </c>
      <c r="G71" s="29">
        <f t="shared" si="71"/>
        <v>4</v>
      </c>
      <c r="H71" s="29">
        <f t="shared" si="71"/>
        <v>4</v>
      </c>
      <c r="I71" s="29">
        <f t="shared" si="71"/>
        <v>4</v>
      </c>
      <c r="J71" s="29">
        <f t="shared" si="71"/>
        <v>4</v>
      </c>
      <c r="K71" s="29">
        <f t="shared" si="71"/>
        <v>4</v>
      </c>
      <c r="L71" s="29">
        <f t="shared" si="71"/>
        <v>4</v>
      </c>
      <c r="M71" s="29">
        <f t="shared" si="71"/>
        <v>4</v>
      </c>
      <c r="N71" s="29">
        <f t="shared" si="71"/>
        <v>4.000135669254</v>
      </c>
      <c r="O71" s="29">
        <f t="shared" si="71"/>
        <v>4</v>
      </c>
      <c r="P71" s="29">
        <f t="shared" si="71"/>
        <v>4.000452519213149</v>
      </c>
      <c r="Q71" s="29">
        <f t="shared" si="71"/>
        <v>4</v>
      </c>
      <c r="R71" s="29">
        <f t="shared" si="71"/>
        <v>4</v>
      </c>
      <c r="S71" s="29">
        <f t="shared" si="71"/>
        <v>4.000342981654609</v>
      </c>
      <c r="T71" s="29">
        <f t="shared" si="71"/>
        <v>4.0001001168074657</v>
      </c>
      <c r="U71" s="29">
        <f t="shared" si="71"/>
        <v>4.0001876097499807</v>
      </c>
      <c r="V71" s="29">
        <f t="shared" si="71"/>
        <v>4.0004488551688642</v>
      </c>
      <c r="W71" s="29">
        <f t="shared" si="71"/>
        <v>4</v>
      </c>
      <c r="X71" s="29">
        <f t="shared" si="71"/>
        <v>4</v>
      </c>
      <c r="Y71" s="29">
        <f t="shared" si="71"/>
        <v>4</v>
      </c>
      <c r="Z71" s="29">
        <f t="shared" si="71"/>
        <v>4</v>
      </c>
      <c r="AA71" s="29">
        <f t="shared" si="71"/>
        <v>4</v>
      </c>
      <c r="AB71" s="29">
        <f t="shared" si="71"/>
        <v>4.0003310246874557</v>
      </c>
      <c r="AC71" s="29">
        <f t="shared" si="71"/>
        <v>4</v>
      </c>
      <c r="AD71" s="29">
        <f t="shared" si="71"/>
        <v>4.0000337608265477</v>
      </c>
      <c r="AE71" s="29">
        <f t="shared" si="71"/>
        <v>4</v>
      </c>
      <c r="AF71" s="29">
        <f t="shared" si="71"/>
        <v>4</v>
      </c>
      <c r="AG71" s="29">
        <f t="shared" si="71"/>
        <v>4.0023209241600224</v>
      </c>
      <c r="AH71" s="29">
        <f t="shared" si="71"/>
        <v>4</v>
      </c>
      <c r="AI71" s="29">
        <f t="shared" ref="AI71:AU71" si="72">SUM(AI65:AI70)</f>
        <v>4.0046874547301874</v>
      </c>
      <c r="AJ71" s="29">
        <f t="shared" si="72"/>
        <v>4</v>
      </c>
      <c r="AK71" s="29">
        <f t="shared" si="72"/>
        <v>4</v>
      </c>
      <c r="AL71" s="29">
        <f t="shared" si="72"/>
        <v>4</v>
      </c>
      <c r="AM71" s="29">
        <f t="shared" si="72"/>
        <v>4</v>
      </c>
      <c r="AN71" s="29">
        <f t="shared" si="72"/>
        <v>4</v>
      </c>
      <c r="AO71" s="29">
        <f t="shared" si="72"/>
        <v>4</v>
      </c>
      <c r="AP71" s="29">
        <f t="shared" si="72"/>
        <v>4</v>
      </c>
      <c r="AQ71" s="29">
        <f t="shared" si="72"/>
        <v>4</v>
      </c>
      <c r="AR71" s="29">
        <f t="shared" si="72"/>
        <v>4</v>
      </c>
      <c r="AS71" s="29">
        <f t="shared" si="72"/>
        <v>4</v>
      </c>
      <c r="AT71" s="29">
        <f t="shared" si="72"/>
        <v>4</v>
      </c>
      <c r="AU71" s="29">
        <f t="shared" si="72"/>
        <v>4</v>
      </c>
      <c r="AV71" s="29">
        <f>SUM(AV65:AV70)</f>
        <v>4</v>
      </c>
      <c r="AW71" s="29">
        <f t="shared" ref="AW71:BK71" si="73">SUM(AW65:AW70)</f>
        <v>4</v>
      </c>
      <c r="AX71" s="29">
        <f t="shared" si="73"/>
        <v>4</v>
      </c>
      <c r="AY71" s="29">
        <f t="shared" si="73"/>
        <v>4</v>
      </c>
      <c r="AZ71" s="29">
        <f t="shared" si="73"/>
        <v>4</v>
      </c>
      <c r="BA71" s="29">
        <f t="shared" si="73"/>
        <v>4</v>
      </c>
      <c r="BB71" s="29">
        <f t="shared" si="73"/>
        <v>4</v>
      </c>
      <c r="BC71" s="29">
        <f t="shared" si="73"/>
        <v>4</v>
      </c>
      <c r="BD71" s="29">
        <f t="shared" si="73"/>
        <v>4</v>
      </c>
      <c r="BE71" s="29">
        <f t="shared" si="73"/>
        <v>4</v>
      </c>
      <c r="BF71" s="29">
        <f t="shared" si="73"/>
        <v>4</v>
      </c>
      <c r="BG71" s="29">
        <f t="shared" si="73"/>
        <v>4</v>
      </c>
      <c r="BH71" s="29">
        <f t="shared" si="73"/>
        <v>4</v>
      </c>
      <c r="BI71" s="29">
        <f t="shared" si="73"/>
        <v>4</v>
      </c>
      <c r="BJ71" s="29">
        <f t="shared" si="73"/>
        <v>4</v>
      </c>
      <c r="BK71" s="29">
        <f t="shared" si="73"/>
        <v>4</v>
      </c>
      <c r="BL71" s="29">
        <f t="shared" ref="BL71:BR71" si="74">SUM(BL65:BL70)</f>
        <v>4.0002699729098232</v>
      </c>
      <c r="BM71" s="29">
        <f t="shared" si="74"/>
        <v>4.0004210883854441</v>
      </c>
      <c r="BN71" s="29">
        <f t="shared" si="74"/>
        <v>4</v>
      </c>
      <c r="BO71" s="29">
        <f t="shared" si="74"/>
        <v>4.0001273227860015</v>
      </c>
      <c r="BP71" s="29">
        <f t="shared" si="74"/>
        <v>4.0004815149632575</v>
      </c>
      <c r="BQ71" s="29">
        <f t="shared" si="74"/>
        <v>4</v>
      </c>
      <c r="BR71" s="29">
        <f t="shared" si="74"/>
        <v>4.0003616758331235</v>
      </c>
      <c r="BS71" s="29">
        <f t="shared" ref="BS71:CO71" si="75">SUM(BS65:BS70)</f>
        <v>4.0000014312287071</v>
      </c>
      <c r="BT71" s="29">
        <f t="shared" si="75"/>
        <v>4</v>
      </c>
      <c r="BU71" s="29">
        <f t="shared" si="75"/>
        <v>4</v>
      </c>
      <c r="BV71" s="29">
        <f t="shared" si="75"/>
        <v>4</v>
      </c>
      <c r="BW71" s="29">
        <f t="shared" si="75"/>
        <v>4</v>
      </c>
      <c r="BX71" s="29">
        <f t="shared" si="75"/>
        <v>4.0000722091087839</v>
      </c>
      <c r="BY71" s="29">
        <f t="shared" si="75"/>
        <v>4</v>
      </c>
      <c r="BZ71" s="29">
        <f t="shared" si="75"/>
        <v>4</v>
      </c>
      <c r="CA71" s="29">
        <f t="shared" si="75"/>
        <v>4</v>
      </c>
      <c r="CB71" s="29">
        <f t="shared" si="75"/>
        <v>4.0003407571304441</v>
      </c>
      <c r="CC71" s="29">
        <f t="shared" si="75"/>
        <v>4.0000447953326184</v>
      </c>
      <c r="CD71" s="29">
        <f t="shared" si="75"/>
        <v>4.0001705410983703</v>
      </c>
      <c r="CE71" s="29">
        <f t="shared" si="75"/>
        <v>4.0000337309179397</v>
      </c>
      <c r="CF71" s="29">
        <f t="shared" si="75"/>
        <v>4</v>
      </c>
      <c r="CG71" s="29">
        <f t="shared" si="75"/>
        <v>4</v>
      </c>
      <c r="CH71" s="29">
        <f t="shared" si="75"/>
        <v>4</v>
      </c>
      <c r="CI71" s="29">
        <f t="shared" si="75"/>
        <v>4</v>
      </c>
      <c r="CJ71" s="29">
        <f t="shared" si="75"/>
        <v>4</v>
      </c>
      <c r="CK71" s="29">
        <f t="shared" si="75"/>
        <v>4</v>
      </c>
      <c r="CL71" s="29">
        <f t="shared" si="75"/>
        <v>4.0001010748309458</v>
      </c>
      <c r="CM71" s="29">
        <f t="shared" si="75"/>
        <v>4</v>
      </c>
      <c r="CN71" s="29">
        <f t="shared" si="75"/>
        <v>4</v>
      </c>
      <c r="CO71" s="29">
        <f t="shared" si="75"/>
        <v>4</v>
      </c>
      <c r="CP71" s="29">
        <f t="shared" ref="CP71:DA71" si="76">SUM(CP65:CP70)</f>
        <v>4</v>
      </c>
      <c r="CQ71" s="29">
        <f t="shared" si="76"/>
        <v>4.0000259450443032</v>
      </c>
      <c r="CR71" s="29">
        <f t="shared" si="76"/>
        <v>4</v>
      </c>
      <c r="CS71" s="29">
        <f t="shared" si="76"/>
        <v>4.102285300693036</v>
      </c>
      <c r="CT71" s="29">
        <f t="shared" si="76"/>
        <v>4</v>
      </c>
      <c r="CU71" s="29">
        <f t="shared" si="76"/>
        <v>4</v>
      </c>
      <c r="CV71" s="29">
        <f t="shared" si="76"/>
        <v>4</v>
      </c>
      <c r="CW71" s="29">
        <f t="shared" si="76"/>
        <v>4</v>
      </c>
      <c r="CX71" s="29">
        <f t="shared" si="76"/>
        <v>4</v>
      </c>
      <c r="CY71" s="29">
        <f t="shared" si="76"/>
        <v>4</v>
      </c>
      <c r="CZ71" s="29">
        <f t="shared" si="76"/>
        <v>4</v>
      </c>
      <c r="DA71" s="29">
        <f t="shared" si="76"/>
        <v>4</v>
      </c>
    </row>
    <row r="72" spans="1:105" ht="13.2"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row>
    <row r="74" spans="1:105" ht="37.5" customHeight="1" x14ac:dyDescent="0.25">
      <c r="A74" s="38" t="s">
        <v>169</v>
      </c>
      <c r="B74" s="23" t="str">
        <f t="shared" ref="B74:AG74" si="77">IF(AND(B56+B57+B58+B59&gt;B53+B54,B56+B57+B58+B59&gt;B60),"Alkali",IF(AND((B53+B54)&gt;(B56+B57+B58+B59), (B53+B54)&gt;B60),"Calcic","X-site vacant"))</f>
        <v>Alkali</v>
      </c>
      <c r="C74" s="23" t="str">
        <f t="shared" si="77"/>
        <v>Alkali</v>
      </c>
      <c r="D74" s="23" t="str">
        <f t="shared" si="77"/>
        <v>Alkali</v>
      </c>
      <c r="E74" s="23" t="str">
        <f t="shared" si="77"/>
        <v>Calcic</v>
      </c>
      <c r="F74" s="23" t="str">
        <f t="shared" si="77"/>
        <v>Alkali</v>
      </c>
      <c r="G74" s="23" t="str">
        <f t="shared" si="77"/>
        <v>Alkali</v>
      </c>
      <c r="H74" s="23" t="str">
        <f t="shared" si="77"/>
        <v>Alkali</v>
      </c>
      <c r="I74" s="23" t="str">
        <f t="shared" si="77"/>
        <v>Alkali</v>
      </c>
      <c r="J74" s="23" t="str">
        <f t="shared" si="77"/>
        <v>Alkali</v>
      </c>
      <c r="K74" s="23" t="str">
        <f t="shared" si="77"/>
        <v>Alkali</v>
      </c>
      <c r="L74" s="23" t="str">
        <f t="shared" si="77"/>
        <v>Calcic</v>
      </c>
      <c r="M74" s="23" t="str">
        <f t="shared" si="77"/>
        <v>Calcic</v>
      </c>
      <c r="N74" s="23" t="str">
        <f t="shared" si="77"/>
        <v>Calcic</v>
      </c>
      <c r="O74" s="23" t="str">
        <f t="shared" si="77"/>
        <v>X-site vacant</v>
      </c>
      <c r="P74" s="23" t="str">
        <f t="shared" si="77"/>
        <v>X-site vacant</v>
      </c>
      <c r="Q74" s="23" t="str">
        <f t="shared" si="77"/>
        <v>X-site vacant</v>
      </c>
      <c r="R74" s="23" t="str">
        <f t="shared" si="77"/>
        <v>Alkali</v>
      </c>
      <c r="S74" s="23" t="str">
        <f t="shared" si="77"/>
        <v>Alkali</v>
      </c>
      <c r="T74" s="23" t="str">
        <f t="shared" si="77"/>
        <v>Alkali</v>
      </c>
      <c r="U74" s="23" t="str">
        <f t="shared" si="77"/>
        <v>Alkali</v>
      </c>
      <c r="V74" s="23" t="str">
        <f t="shared" si="77"/>
        <v>Alkali</v>
      </c>
      <c r="W74" s="23" t="str">
        <f t="shared" si="77"/>
        <v>Alkali</v>
      </c>
      <c r="X74" s="23" t="str">
        <f t="shared" si="77"/>
        <v>Alkali</v>
      </c>
      <c r="Y74" s="23" t="str">
        <f t="shared" si="77"/>
        <v>Alkali</v>
      </c>
      <c r="Z74" s="23" t="str">
        <f t="shared" si="77"/>
        <v>Alkali</v>
      </c>
      <c r="AA74" s="23" t="str">
        <f t="shared" si="77"/>
        <v>Alkali</v>
      </c>
      <c r="AB74" s="23" t="str">
        <f t="shared" si="77"/>
        <v>Calcic</v>
      </c>
      <c r="AC74" s="23" t="str">
        <f t="shared" si="77"/>
        <v>Calcic</v>
      </c>
      <c r="AD74" s="23" t="str">
        <f t="shared" si="77"/>
        <v>Calcic</v>
      </c>
      <c r="AE74" s="23" t="str">
        <f t="shared" si="77"/>
        <v>Alkali</v>
      </c>
      <c r="AF74" s="23" t="str">
        <f t="shared" si="77"/>
        <v>Alkali</v>
      </c>
      <c r="AG74" s="23" t="str">
        <f t="shared" si="77"/>
        <v>Alkali</v>
      </c>
      <c r="AH74" s="23" t="str">
        <f t="shared" ref="AH74:BM74" si="78">IF(AND(AH56+AH57+AH58+AH59&gt;AH53+AH54,AH56+AH57+AH58+AH59&gt;AH60),"Alkali",IF(AND((AH53+AH54)&gt;(AH56+AH57+AH58+AH59), (AH53+AH54)&gt;AH60),"Calcic","X-site vacant"))</f>
        <v>Alkali</v>
      </c>
      <c r="AI74" s="23" t="str">
        <f t="shared" si="78"/>
        <v>Alkali</v>
      </c>
      <c r="AJ74" s="23" t="str">
        <f t="shared" si="78"/>
        <v>Alkali</v>
      </c>
      <c r="AK74" s="23" t="str">
        <f t="shared" si="78"/>
        <v>Alkali</v>
      </c>
      <c r="AL74" s="23" t="str">
        <f t="shared" si="78"/>
        <v>Alkali</v>
      </c>
      <c r="AM74" s="23" t="str">
        <f t="shared" si="78"/>
        <v>X-site vacant</v>
      </c>
      <c r="AN74" s="23" t="str">
        <f t="shared" si="78"/>
        <v>Alkali</v>
      </c>
      <c r="AO74" s="23" t="str">
        <f t="shared" si="78"/>
        <v>Calcic</v>
      </c>
      <c r="AP74" s="23" t="str">
        <f t="shared" si="78"/>
        <v>Alkali</v>
      </c>
      <c r="AQ74" s="23" t="str">
        <f t="shared" si="78"/>
        <v>Alkali</v>
      </c>
      <c r="AR74" s="23" t="str">
        <f t="shared" si="78"/>
        <v>Alkali</v>
      </c>
      <c r="AS74" s="23" t="str">
        <f t="shared" si="78"/>
        <v>Alkali</v>
      </c>
      <c r="AT74" s="23" t="str">
        <f t="shared" si="78"/>
        <v>Calcic</v>
      </c>
      <c r="AU74" s="23" t="str">
        <f t="shared" si="78"/>
        <v>Alkali</v>
      </c>
      <c r="AV74" s="23" t="str">
        <f t="shared" si="78"/>
        <v>Calcic</v>
      </c>
      <c r="AW74" s="23" t="str">
        <f t="shared" si="78"/>
        <v>Alkali</v>
      </c>
      <c r="AX74" s="23" t="str">
        <f t="shared" si="78"/>
        <v>Alkali</v>
      </c>
      <c r="AY74" s="23" t="str">
        <f t="shared" si="78"/>
        <v>Alkali</v>
      </c>
      <c r="AZ74" s="23" t="str">
        <f t="shared" si="78"/>
        <v>Alkali</v>
      </c>
      <c r="BA74" s="23" t="str">
        <f t="shared" si="78"/>
        <v>Alkali</v>
      </c>
      <c r="BB74" s="23" t="str">
        <f t="shared" si="78"/>
        <v>Alkali</v>
      </c>
      <c r="BC74" s="23" t="str">
        <f t="shared" si="78"/>
        <v>Alkali</v>
      </c>
      <c r="BD74" s="23" t="str">
        <f t="shared" si="78"/>
        <v>Alkali</v>
      </c>
      <c r="BE74" s="23" t="str">
        <f t="shared" si="78"/>
        <v>Alkali</v>
      </c>
      <c r="BF74" s="23" t="str">
        <f t="shared" si="78"/>
        <v>Alkali</v>
      </c>
      <c r="BG74" s="23" t="str">
        <f t="shared" si="78"/>
        <v>Alkali</v>
      </c>
      <c r="BH74" s="23" t="str">
        <f t="shared" si="78"/>
        <v>Alkali</v>
      </c>
      <c r="BI74" s="23" t="str">
        <f t="shared" si="78"/>
        <v>Alkali</v>
      </c>
      <c r="BJ74" s="23" t="str">
        <f t="shared" si="78"/>
        <v>Alkali</v>
      </c>
      <c r="BK74" s="23" t="str">
        <f t="shared" si="78"/>
        <v>Alkali</v>
      </c>
      <c r="BL74" s="23" t="str">
        <f t="shared" si="78"/>
        <v>Alkali</v>
      </c>
      <c r="BM74" s="23" t="str">
        <f t="shared" si="78"/>
        <v>Alkali</v>
      </c>
      <c r="BN74" s="23" t="str">
        <f t="shared" ref="BN74:CS74" si="79">IF(AND(BN56+BN57+BN58+BN59&gt;BN53+BN54,BN56+BN57+BN58+BN59&gt;BN60),"Alkali",IF(AND((BN53+BN54)&gt;(BN56+BN57+BN58+BN59), (BN53+BN54)&gt;BN60),"Calcic","X-site vacant"))</f>
        <v>Alkali</v>
      </c>
      <c r="BO74" s="23" t="str">
        <f t="shared" si="79"/>
        <v>Alkali</v>
      </c>
      <c r="BP74" s="23" t="str">
        <f t="shared" si="79"/>
        <v>X-site vacant</v>
      </c>
      <c r="BQ74" s="23" t="str">
        <f t="shared" si="79"/>
        <v>Alkali</v>
      </c>
      <c r="BR74" s="23" t="str">
        <f t="shared" si="79"/>
        <v>Calcic</v>
      </c>
      <c r="BS74" s="23" t="str">
        <f t="shared" si="79"/>
        <v>Alkali</v>
      </c>
      <c r="BT74" s="23" t="str">
        <f t="shared" si="79"/>
        <v>Alkali</v>
      </c>
      <c r="BU74" s="23" t="str">
        <f t="shared" si="79"/>
        <v>Alkali</v>
      </c>
      <c r="BV74" s="23" t="str">
        <f t="shared" si="79"/>
        <v>Alkali</v>
      </c>
      <c r="BW74" s="23" t="str">
        <f t="shared" si="79"/>
        <v>Alkali</v>
      </c>
      <c r="BX74" s="23" t="str">
        <f t="shared" si="79"/>
        <v>Alkali</v>
      </c>
      <c r="BY74" s="23" t="str">
        <f t="shared" si="79"/>
        <v>Alkali</v>
      </c>
      <c r="BZ74" s="23" t="str">
        <f t="shared" si="79"/>
        <v>Alkali</v>
      </c>
      <c r="CA74" s="23" t="str">
        <f t="shared" si="79"/>
        <v>Alkali</v>
      </c>
      <c r="CB74" s="23" t="str">
        <f t="shared" si="79"/>
        <v>Alkali</v>
      </c>
      <c r="CC74" s="23" t="str">
        <f t="shared" si="79"/>
        <v>Alkali</v>
      </c>
      <c r="CD74" s="23" t="str">
        <f t="shared" si="79"/>
        <v>Alkali</v>
      </c>
      <c r="CE74" s="23" t="str">
        <f t="shared" si="79"/>
        <v>Alkali</v>
      </c>
      <c r="CF74" s="23" t="str">
        <f t="shared" si="79"/>
        <v>Calcic</v>
      </c>
      <c r="CG74" s="23" t="str">
        <f t="shared" si="79"/>
        <v>Calcic</v>
      </c>
      <c r="CH74" s="23" t="str">
        <f t="shared" si="79"/>
        <v>Calcic</v>
      </c>
      <c r="CI74" s="23" t="str">
        <f t="shared" si="79"/>
        <v>X-site vacant</v>
      </c>
      <c r="CJ74" s="23" t="str">
        <f t="shared" si="79"/>
        <v>X-site vacant</v>
      </c>
      <c r="CK74" s="23" t="str">
        <f t="shared" si="79"/>
        <v>X-site vacant</v>
      </c>
      <c r="CL74" s="23" t="str">
        <f t="shared" si="79"/>
        <v>X-site vacant</v>
      </c>
      <c r="CM74" s="23" t="str">
        <f t="shared" si="79"/>
        <v>X-site vacant</v>
      </c>
      <c r="CN74" s="23" t="str">
        <f t="shared" si="79"/>
        <v>X-site vacant</v>
      </c>
      <c r="CO74" s="23" t="str">
        <f t="shared" si="79"/>
        <v>Calcic</v>
      </c>
      <c r="CP74" s="23" t="str">
        <f t="shared" si="79"/>
        <v>Calcic</v>
      </c>
      <c r="CQ74" s="23" t="str">
        <f t="shared" si="79"/>
        <v>Alkali</v>
      </c>
      <c r="CR74" s="23" t="str">
        <f t="shared" si="79"/>
        <v>Alkali</v>
      </c>
      <c r="CS74" s="23" t="str">
        <f t="shared" si="79"/>
        <v>Alkali</v>
      </c>
      <c r="CT74" s="23" t="str">
        <f t="shared" ref="CT74:DA74" si="80">IF(AND(CT56+CT57+CT58+CT59&gt;CT53+CT54,CT56+CT57+CT58+CT59&gt;CT60),"Alkali",IF(AND((CT53+CT54)&gt;(CT56+CT57+CT58+CT59), (CT53+CT54)&gt;CT60),"Calcic","X-site vacant"))</f>
        <v>Alkali</v>
      </c>
      <c r="CU74" s="23" t="str">
        <f t="shared" si="80"/>
        <v>Calcic</v>
      </c>
      <c r="CV74" s="23" t="str">
        <f t="shared" si="80"/>
        <v>Calcic</v>
      </c>
      <c r="CW74" s="23" t="str">
        <f t="shared" si="80"/>
        <v>X-site vacant</v>
      </c>
      <c r="CX74" s="23" t="str">
        <f t="shared" si="80"/>
        <v>Alkali</v>
      </c>
      <c r="CY74" s="23" t="str">
        <f t="shared" si="80"/>
        <v>X-site vacant</v>
      </c>
      <c r="CZ74" s="23" t="str">
        <f t="shared" si="80"/>
        <v>Alkali</v>
      </c>
      <c r="DA74" s="23" t="str">
        <f t="shared" si="80"/>
        <v>Alkali</v>
      </c>
    </row>
    <row r="75" spans="1:105" ht="39.6" x14ac:dyDescent="0.25">
      <c r="A75" s="39" t="s">
        <v>170</v>
      </c>
      <c r="B75" s="23" t="str">
        <f t="shared" ref="B75:AG75" si="81">IF(AND(B74="Alkali",B56&gt;B57),"Na",IF(AND(B74="Alkali",B56&lt;=B57),"K",IF(AND(B74="Calcic",B53&gt;=B54),"Ca",IF(AND(B74="Calcic",B54&gt;B53),"Pb","X-site vacant"))))</f>
        <v>Na</v>
      </c>
      <c r="C75" s="23" t="str">
        <f t="shared" si="81"/>
        <v>Na</v>
      </c>
      <c r="D75" s="23" t="str">
        <f t="shared" si="81"/>
        <v>Na</v>
      </c>
      <c r="E75" s="23" t="str">
        <f t="shared" si="81"/>
        <v>Ca</v>
      </c>
      <c r="F75" s="23" t="str">
        <f t="shared" si="81"/>
        <v>Na</v>
      </c>
      <c r="G75" s="23" t="str">
        <f t="shared" si="81"/>
        <v>Na</v>
      </c>
      <c r="H75" s="23" t="str">
        <f t="shared" si="81"/>
        <v>Na</v>
      </c>
      <c r="I75" s="23" t="str">
        <f t="shared" si="81"/>
        <v>Na</v>
      </c>
      <c r="J75" s="23" t="str">
        <f t="shared" si="81"/>
        <v>Na</v>
      </c>
      <c r="K75" s="23" t="str">
        <f t="shared" si="81"/>
        <v>Na</v>
      </c>
      <c r="L75" s="23" t="str">
        <f t="shared" si="81"/>
        <v>Ca</v>
      </c>
      <c r="M75" s="23" t="str">
        <f t="shared" si="81"/>
        <v>Ca</v>
      </c>
      <c r="N75" s="23" t="str">
        <f t="shared" si="81"/>
        <v>Ca</v>
      </c>
      <c r="O75" s="23" t="str">
        <f t="shared" si="81"/>
        <v>X-site vacant</v>
      </c>
      <c r="P75" s="23" t="str">
        <f t="shared" si="81"/>
        <v>X-site vacant</v>
      </c>
      <c r="Q75" s="23" t="str">
        <f t="shared" si="81"/>
        <v>X-site vacant</v>
      </c>
      <c r="R75" s="23" t="str">
        <f t="shared" si="81"/>
        <v>Na</v>
      </c>
      <c r="S75" s="23" t="str">
        <f t="shared" si="81"/>
        <v>Na</v>
      </c>
      <c r="T75" s="23" t="str">
        <f t="shared" si="81"/>
        <v>Na</v>
      </c>
      <c r="U75" s="23" t="str">
        <f t="shared" si="81"/>
        <v>Na</v>
      </c>
      <c r="V75" s="23" t="str">
        <f t="shared" si="81"/>
        <v>Na</v>
      </c>
      <c r="W75" s="23" t="str">
        <f t="shared" si="81"/>
        <v>Na</v>
      </c>
      <c r="X75" s="23" t="str">
        <f t="shared" si="81"/>
        <v>Na</v>
      </c>
      <c r="Y75" s="23" t="str">
        <f t="shared" si="81"/>
        <v>Na</v>
      </c>
      <c r="Z75" s="23" t="str">
        <f t="shared" si="81"/>
        <v>Na</v>
      </c>
      <c r="AA75" s="23" t="str">
        <f t="shared" si="81"/>
        <v>Na</v>
      </c>
      <c r="AB75" s="23" t="str">
        <f t="shared" si="81"/>
        <v>Ca</v>
      </c>
      <c r="AC75" s="23" t="str">
        <f t="shared" si="81"/>
        <v>Ca</v>
      </c>
      <c r="AD75" s="23" t="str">
        <f t="shared" si="81"/>
        <v>Ca</v>
      </c>
      <c r="AE75" s="23" t="str">
        <f t="shared" si="81"/>
        <v>Na</v>
      </c>
      <c r="AF75" s="23" t="str">
        <f t="shared" si="81"/>
        <v>Na</v>
      </c>
      <c r="AG75" s="23" t="str">
        <f t="shared" si="81"/>
        <v>Na</v>
      </c>
      <c r="AH75" s="23" t="str">
        <f t="shared" ref="AH75:BM75" si="82">IF(AND(AH74="Alkali",AH56&gt;AH57),"Na",IF(AND(AH74="Alkali",AH56&lt;=AH57),"K",IF(AND(AH74="Calcic",AH53&gt;=AH54),"Ca",IF(AND(AH74="Calcic",AH54&gt;AH53),"Pb","X-site vacant"))))</f>
        <v>Na</v>
      </c>
      <c r="AI75" s="23" t="str">
        <f t="shared" si="82"/>
        <v>Na</v>
      </c>
      <c r="AJ75" s="23" t="str">
        <f t="shared" si="82"/>
        <v>Na</v>
      </c>
      <c r="AK75" s="23" t="str">
        <f t="shared" si="82"/>
        <v>Na</v>
      </c>
      <c r="AL75" s="23" t="str">
        <f t="shared" si="82"/>
        <v>Na</v>
      </c>
      <c r="AM75" s="23" t="str">
        <f t="shared" si="82"/>
        <v>X-site vacant</v>
      </c>
      <c r="AN75" s="23" t="str">
        <f t="shared" si="82"/>
        <v>Na</v>
      </c>
      <c r="AO75" s="23" t="str">
        <f t="shared" si="82"/>
        <v>Ca</v>
      </c>
      <c r="AP75" s="23" t="str">
        <f t="shared" si="82"/>
        <v>Na</v>
      </c>
      <c r="AQ75" s="23" t="str">
        <f t="shared" si="82"/>
        <v>Na</v>
      </c>
      <c r="AR75" s="23" t="str">
        <f t="shared" si="82"/>
        <v>Na</v>
      </c>
      <c r="AS75" s="23" t="str">
        <f t="shared" si="82"/>
        <v>Na</v>
      </c>
      <c r="AT75" s="23" t="str">
        <f t="shared" si="82"/>
        <v>Ca</v>
      </c>
      <c r="AU75" s="23" t="str">
        <f t="shared" si="82"/>
        <v>Na</v>
      </c>
      <c r="AV75" s="23" t="str">
        <f t="shared" si="82"/>
        <v>Ca</v>
      </c>
      <c r="AW75" s="23" t="str">
        <f t="shared" si="82"/>
        <v>Na</v>
      </c>
      <c r="AX75" s="23" t="str">
        <f t="shared" si="82"/>
        <v>Na</v>
      </c>
      <c r="AY75" s="23" t="str">
        <f t="shared" si="82"/>
        <v>Na</v>
      </c>
      <c r="AZ75" s="23" t="str">
        <f t="shared" si="82"/>
        <v>Na</v>
      </c>
      <c r="BA75" s="23" t="str">
        <f t="shared" si="82"/>
        <v>Na</v>
      </c>
      <c r="BB75" s="23" t="str">
        <f t="shared" si="82"/>
        <v>Na</v>
      </c>
      <c r="BC75" s="23" t="str">
        <f t="shared" si="82"/>
        <v>Na</v>
      </c>
      <c r="BD75" s="23" t="str">
        <f t="shared" si="82"/>
        <v>Na</v>
      </c>
      <c r="BE75" s="23" t="str">
        <f t="shared" si="82"/>
        <v>Na</v>
      </c>
      <c r="BF75" s="23" t="str">
        <f t="shared" si="82"/>
        <v>Na</v>
      </c>
      <c r="BG75" s="23" t="str">
        <f t="shared" si="82"/>
        <v>Na</v>
      </c>
      <c r="BH75" s="23" t="str">
        <f t="shared" si="82"/>
        <v>Na</v>
      </c>
      <c r="BI75" s="23" t="str">
        <f t="shared" si="82"/>
        <v>Na</v>
      </c>
      <c r="BJ75" s="23" t="str">
        <f t="shared" si="82"/>
        <v>Na</v>
      </c>
      <c r="BK75" s="23" t="str">
        <f t="shared" si="82"/>
        <v>Na</v>
      </c>
      <c r="BL75" s="23" t="str">
        <f t="shared" si="82"/>
        <v>Na</v>
      </c>
      <c r="BM75" s="23" t="str">
        <f t="shared" si="82"/>
        <v>Na</v>
      </c>
      <c r="BN75" s="23" t="str">
        <f t="shared" ref="BN75:CS75" si="83">IF(AND(BN74="Alkali",BN56&gt;BN57),"Na",IF(AND(BN74="Alkali",BN56&lt;=BN57),"K",IF(AND(BN74="Calcic",BN53&gt;=BN54),"Ca",IF(AND(BN74="Calcic",BN54&gt;BN53),"Pb","X-site vacant"))))</f>
        <v>Na</v>
      </c>
      <c r="BO75" s="23" t="str">
        <f t="shared" si="83"/>
        <v>Na</v>
      </c>
      <c r="BP75" s="23" t="str">
        <f t="shared" si="83"/>
        <v>X-site vacant</v>
      </c>
      <c r="BQ75" s="23" t="str">
        <f t="shared" si="83"/>
        <v>Na</v>
      </c>
      <c r="BR75" s="23" t="str">
        <f t="shared" si="83"/>
        <v>Ca</v>
      </c>
      <c r="BS75" s="23" t="str">
        <f t="shared" si="83"/>
        <v>Na</v>
      </c>
      <c r="BT75" s="23" t="str">
        <f t="shared" si="83"/>
        <v>Na</v>
      </c>
      <c r="BU75" s="23" t="str">
        <f t="shared" si="83"/>
        <v>Na</v>
      </c>
      <c r="BV75" s="23" t="str">
        <f t="shared" si="83"/>
        <v>Na</v>
      </c>
      <c r="BW75" s="23" t="str">
        <f t="shared" si="83"/>
        <v>Na</v>
      </c>
      <c r="BX75" s="23" t="str">
        <f t="shared" si="83"/>
        <v>K</v>
      </c>
      <c r="BY75" s="23" t="str">
        <f t="shared" si="83"/>
        <v>Na</v>
      </c>
      <c r="BZ75" s="23" t="str">
        <f t="shared" si="83"/>
        <v>Na</v>
      </c>
      <c r="CA75" s="23" t="str">
        <f t="shared" si="83"/>
        <v>K</v>
      </c>
      <c r="CB75" s="23" t="str">
        <f t="shared" si="83"/>
        <v>Na</v>
      </c>
      <c r="CC75" s="23" t="str">
        <f t="shared" si="83"/>
        <v>Na</v>
      </c>
      <c r="CD75" s="23" t="str">
        <f t="shared" si="83"/>
        <v>Na</v>
      </c>
      <c r="CE75" s="23" t="str">
        <f t="shared" si="83"/>
        <v>Na</v>
      </c>
      <c r="CF75" s="23" t="str">
        <f t="shared" si="83"/>
        <v>Ca</v>
      </c>
      <c r="CG75" s="23" t="str">
        <f t="shared" si="83"/>
        <v>Ca</v>
      </c>
      <c r="CH75" s="23" t="str">
        <f t="shared" si="83"/>
        <v>Ca</v>
      </c>
      <c r="CI75" s="23" t="str">
        <f t="shared" si="83"/>
        <v>X-site vacant</v>
      </c>
      <c r="CJ75" s="23" t="str">
        <f t="shared" si="83"/>
        <v>X-site vacant</v>
      </c>
      <c r="CK75" s="23" t="str">
        <f t="shared" si="83"/>
        <v>X-site vacant</v>
      </c>
      <c r="CL75" s="23" t="str">
        <f t="shared" si="83"/>
        <v>X-site vacant</v>
      </c>
      <c r="CM75" s="23" t="str">
        <f t="shared" si="83"/>
        <v>X-site vacant</v>
      </c>
      <c r="CN75" s="23" t="str">
        <f t="shared" si="83"/>
        <v>X-site vacant</v>
      </c>
      <c r="CO75" s="23" t="str">
        <f t="shared" si="83"/>
        <v>Ca</v>
      </c>
      <c r="CP75" s="23" t="str">
        <f t="shared" si="83"/>
        <v>Ca</v>
      </c>
      <c r="CQ75" s="23" t="str">
        <f t="shared" si="83"/>
        <v>Na</v>
      </c>
      <c r="CR75" s="23" t="str">
        <f t="shared" si="83"/>
        <v>Na</v>
      </c>
      <c r="CS75" s="23" t="str">
        <f t="shared" si="83"/>
        <v>Na</v>
      </c>
      <c r="CT75" s="23" t="str">
        <f t="shared" ref="CT75:DA75" si="84">IF(AND(CT74="Alkali",CT56&gt;CT57),"Na",IF(AND(CT74="Alkali",CT56&lt;=CT57),"K",IF(AND(CT74="Calcic",CT53&gt;=CT54),"Ca",IF(AND(CT74="Calcic",CT54&gt;CT53),"Pb","X-site vacant"))))</f>
        <v>Na</v>
      </c>
      <c r="CU75" s="23" t="str">
        <f t="shared" si="84"/>
        <v>Ca</v>
      </c>
      <c r="CV75" s="23" t="str">
        <f t="shared" si="84"/>
        <v>Ca</v>
      </c>
      <c r="CW75" s="23" t="str">
        <f t="shared" si="84"/>
        <v>X-site vacant</v>
      </c>
      <c r="CX75" s="23" t="str">
        <f t="shared" si="84"/>
        <v>Na</v>
      </c>
      <c r="CY75" s="23" t="str">
        <f t="shared" si="84"/>
        <v>X-site vacant</v>
      </c>
      <c r="CZ75" s="23" t="str">
        <f t="shared" si="84"/>
        <v>Na</v>
      </c>
      <c r="DA75" s="23" t="str">
        <f t="shared" si="84"/>
        <v>Na</v>
      </c>
    </row>
    <row r="76" spans="1:105" ht="55.5" customHeight="1" x14ac:dyDescent="0.25">
      <c r="A76" s="40" t="s">
        <v>171</v>
      </c>
      <c r="B76" s="41" t="str">
        <f t="shared" ref="B76:AG76" si="85">IF(B70&gt;(B67+B68+B69), "Oxy-",IF(B68&gt;(B69+B67),"Fluor-","Hydroxy-"))</f>
        <v>Hydroxy-</v>
      </c>
      <c r="C76" s="41" t="str">
        <f t="shared" si="85"/>
        <v>Oxy-</v>
      </c>
      <c r="D76" s="41" t="str">
        <f t="shared" si="85"/>
        <v>Hydroxy-</v>
      </c>
      <c r="E76" s="41" t="str">
        <f t="shared" si="85"/>
        <v>Fluor-</v>
      </c>
      <c r="F76" s="41" t="str">
        <f t="shared" si="85"/>
        <v>Hydroxy-</v>
      </c>
      <c r="G76" s="41" t="str">
        <f t="shared" si="85"/>
        <v>Hydroxy-</v>
      </c>
      <c r="H76" s="41" t="str">
        <f t="shared" si="85"/>
        <v>Hydroxy-</v>
      </c>
      <c r="I76" s="41" t="str">
        <f t="shared" si="85"/>
        <v>Hydroxy-</v>
      </c>
      <c r="J76" s="41" t="str">
        <f t="shared" si="85"/>
        <v>Fluor-</v>
      </c>
      <c r="K76" s="41" t="str">
        <f t="shared" si="85"/>
        <v>Oxy-</v>
      </c>
      <c r="L76" s="41" t="str">
        <f t="shared" si="85"/>
        <v>Fluor-</v>
      </c>
      <c r="M76" s="41" t="str">
        <f t="shared" si="85"/>
        <v>Hydroxy-</v>
      </c>
      <c r="N76" s="41" t="str">
        <f t="shared" si="85"/>
        <v>Fluor-</v>
      </c>
      <c r="O76" s="41" t="str">
        <f t="shared" si="85"/>
        <v>Hydroxy-</v>
      </c>
      <c r="P76" s="41" t="str">
        <f t="shared" si="85"/>
        <v>Hydroxy-</v>
      </c>
      <c r="Q76" s="41" t="str">
        <f t="shared" si="85"/>
        <v>Hydroxy-</v>
      </c>
      <c r="R76" s="41" t="str">
        <f t="shared" si="85"/>
        <v>Hydroxy-</v>
      </c>
      <c r="S76" s="41" t="str">
        <f t="shared" si="85"/>
        <v>Fluor-</v>
      </c>
      <c r="T76" s="41" t="str">
        <f t="shared" si="85"/>
        <v>Fluor-</v>
      </c>
      <c r="U76" s="41" t="str">
        <f t="shared" si="85"/>
        <v>Fluor-</v>
      </c>
      <c r="V76" s="41" t="str">
        <f t="shared" si="85"/>
        <v>Fluor-</v>
      </c>
      <c r="W76" s="41" t="str">
        <f t="shared" si="85"/>
        <v>Fluor-</v>
      </c>
      <c r="X76" s="41" t="str">
        <f t="shared" si="85"/>
        <v>Oxy-</v>
      </c>
      <c r="Y76" s="41" t="str">
        <f t="shared" si="85"/>
        <v>Oxy-</v>
      </c>
      <c r="Z76" s="41" t="str">
        <f t="shared" si="85"/>
        <v>Oxy-</v>
      </c>
      <c r="AA76" s="41" t="str">
        <f t="shared" si="85"/>
        <v>Oxy-</v>
      </c>
      <c r="AB76" s="41" t="str">
        <f t="shared" si="85"/>
        <v>Hydroxy-</v>
      </c>
      <c r="AC76" s="41" t="str">
        <f t="shared" si="85"/>
        <v>Hydroxy-</v>
      </c>
      <c r="AD76" s="41" t="str">
        <f t="shared" si="85"/>
        <v>Fluor-</v>
      </c>
      <c r="AE76" s="41" t="str">
        <f t="shared" si="85"/>
        <v>Oxy-</v>
      </c>
      <c r="AF76" s="41" t="str">
        <f t="shared" si="85"/>
        <v>Hydroxy-</v>
      </c>
      <c r="AG76" s="41" t="str">
        <f t="shared" si="85"/>
        <v>Hydroxy-</v>
      </c>
      <c r="AH76" s="41" t="str">
        <f t="shared" ref="AH76:BM76" si="86">IF(AH70&gt;(AH67+AH68+AH69), "Oxy-",IF(AH68&gt;(AH69+AH67),"Fluor-","Hydroxy-"))</f>
        <v>Hydroxy-</v>
      </c>
      <c r="AI76" s="41" t="str">
        <f t="shared" si="86"/>
        <v>Hydroxy-</v>
      </c>
      <c r="AJ76" s="41" t="str">
        <f t="shared" si="86"/>
        <v>Oxy-</v>
      </c>
      <c r="AK76" s="41" t="str">
        <f t="shared" si="86"/>
        <v>Hydroxy-</v>
      </c>
      <c r="AL76" s="41" t="str">
        <f t="shared" si="86"/>
        <v>Hydroxy-</v>
      </c>
      <c r="AM76" s="41" t="str">
        <f t="shared" si="86"/>
        <v>Hydroxy-</v>
      </c>
      <c r="AN76" s="41" t="str">
        <f t="shared" si="86"/>
        <v>Fluor-</v>
      </c>
      <c r="AO76" s="41" t="str">
        <f t="shared" si="86"/>
        <v>Hydroxy-</v>
      </c>
      <c r="AP76" s="41" t="str">
        <f t="shared" si="86"/>
        <v>Hydroxy-</v>
      </c>
      <c r="AQ76" s="41" t="str">
        <f t="shared" si="86"/>
        <v>Fluor-</v>
      </c>
      <c r="AR76" s="41" t="str">
        <f t="shared" si="86"/>
        <v>Fluor-</v>
      </c>
      <c r="AS76" s="41" t="str">
        <f t="shared" si="86"/>
        <v>Hydroxy-</v>
      </c>
      <c r="AT76" s="41" t="str">
        <f t="shared" si="86"/>
        <v>Fluor-</v>
      </c>
      <c r="AU76" s="41" t="str">
        <f t="shared" si="86"/>
        <v>Fluor-</v>
      </c>
      <c r="AV76" s="41" t="str">
        <f t="shared" si="86"/>
        <v>Hydroxy-</v>
      </c>
      <c r="AW76" s="41" t="str">
        <f t="shared" si="86"/>
        <v>Fluor-</v>
      </c>
      <c r="AX76" s="41" t="str">
        <f t="shared" si="86"/>
        <v>Fluor-</v>
      </c>
      <c r="AY76" s="41" t="str">
        <f t="shared" si="86"/>
        <v>Fluor-</v>
      </c>
      <c r="AZ76" s="41" t="str">
        <f t="shared" si="86"/>
        <v>Oxy-</v>
      </c>
      <c r="BA76" s="41" t="str">
        <f t="shared" si="86"/>
        <v>Oxy-</v>
      </c>
      <c r="BB76" s="41" t="str">
        <f t="shared" si="86"/>
        <v>Hydroxy-</v>
      </c>
      <c r="BC76" s="41" t="str">
        <f t="shared" si="86"/>
        <v>Fluor-</v>
      </c>
      <c r="BD76" s="41" t="str">
        <f t="shared" si="86"/>
        <v>Oxy-</v>
      </c>
      <c r="BE76" s="41" t="str">
        <f t="shared" si="86"/>
        <v>Oxy-</v>
      </c>
      <c r="BF76" s="41" t="str">
        <f t="shared" si="86"/>
        <v>Oxy-</v>
      </c>
      <c r="BG76" s="41" t="str">
        <f t="shared" si="86"/>
        <v>Hydroxy-</v>
      </c>
      <c r="BH76" s="41" t="str">
        <f t="shared" si="86"/>
        <v>Oxy-</v>
      </c>
      <c r="BI76" s="41" t="str">
        <f t="shared" si="86"/>
        <v>Oxy-</v>
      </c>
      <c r="BJ76" s="41" t="str">
        <f t="shared" si="86"/>
        <v>Oxy-</v>
      </c>
      <c r="BK76" s="41" t="str">
        <f t="shared" si="86"/>
        <v>Oxy-</v>
      </c>
      <c r="BL76" s="41" t="str">
        <f t="shared" si="86"/>
        <v>Hydroxy-</v>
      </c>
      <c r="BM76" s="41" t="str">
        <f t="shared" si="86"/>
        <v>Hydroxy-</v>
      </c>
      <c r="BN76" s="41" t="str">
        <f t="shared" ref="BN76:CS76" si="87">IF(BN70&gt;(BN67+BN68+BN69), "Oxy-",IF(BN68&gt;(BN69+BN67),"Fluor-","Hydroxy-"))</f>
        <v>Oxy-</v>
      </c>
      <c r="BO76" s="41" t="str">
        <f t="shared" si="87"/>
        <v>Fluor-</v>
      </c>
      <c r="BP76" s="41" t="str">
        <f t="shared" si="87"/>
        <v>Hydroxy-</v>
      </c>
      <c r="BQ76" s="41" t="str">
        <f t="shared" si="87"/>
        <v>Oxy-</v>
      </c>
      <c r="BR76" s="41" t="str">
        <f t="shared" si="87"/>
        <v>Fluor-</v>
      </c>
      <c r="BS76" s="41" t="str">
        <f t="shared" si="87"/>
        <v>Hydroxy-</v>
      </c>
      <c r="BT76" s="41" t="str">
        <f t="shared" si="87"/>
        <v>Hydroxy-</v>
      </c>
      <c r="BU76" s="41" t="str">
        <f t="shared" si="87"/>
        <v>Hydroxy-</v>
      </c>
      <c r="BV76" s="41" t="str">
        <f t="shared" si="87"/>
        <v>Hydroxy-</v>
      </c>
      <c r="BW76" s="41" t="str">
        <f t="shared" si="87"/>
        <v>Hydroxy-</v>
      </c>
      <c r="BX76" s="41" t="str">
        <f t="shared" si="87"/>
        <v>Hydroxy-</v>
      </c>
      <c r="BY76" s="41" t="str">
        <f t="shared" si="87"/>
        <v>Hydroxy-</v>
      </c>
      <c r="BZ76" s="41" t="str">
        <f t="shared" si="87"/>
        <v>Oxy-</v>
      </c>
      <c r="CA76" s="41" t="str">
        <f t="shared" si="87"/>
        <v>Oxy-</v>
      </c>
      <c r="CB76" s="41" t="str">
        <f t="shared" si="87"/>
        <v>Hydroxy-</v>
      </c>
      <c r="CC76" s="41" t="str">
        <f t="shared" si="87"/>
        <v>Hydroxy-</v>
      </c>
      <c r="CD76" s="41" t="str">
        <f t="shared" si="87"/>
        <v>Fluor-</v>
      </c>
      <c r="CE76" s="41" t="str">
        <f t="shared" si="87"/>
        <v>Fluor-</v>
      </c>
      <c r="CF76" s="41" t="str">
        <f t="shared" si="87"/>
        <v>Oxy-</v>
      </c>
      <c r="CG76" s="41" t="str">
        <f t="shared" si="87"/>
        <v>Oxy-</v>
      </c>
      <c r="CH76" s="41" t="str">
        <f t="shared" si="87"/>
        <v>Oxy-</v>
      </c>
      <c r="CI76" s="41" t="str">
        <f t="shared" si="87"/>
        <v>Oxy-</v>
      </c>
      <c r="CJ76" s="41" t="str">
        <f t="shared" si="87"/>
        <v>Oxy-</v>
      </c>
      <c r="CK76" s="41" t="str">
        <f t="shared" si="87"/>
        <v>Oxy-</v>
      </c>
      <c r="CL76" s="41" t="str">
        <f t="shared" si="87"/>
        <v>Fluor-</v>
      </c>
      <c r="CM76" s="41" t="str">
        <f t="shared" si="87"/>
        <v>Fluor-</v>
      </c>
      <c r="CN76" s="41" t="str">
        <f t="shared" si="87"/>
        <v>Fluor-</v>
      </c>
      <c r="CO76" s="41" t="str">
        <f t="shared" si="87"/>
        <v>Hydroxy-</v>
      </c>
      <c r="CP76" s="41" t="str">
        <f t="shared" si="87"/>
        <v>Hydroxy-</v>
      </c>
      <c r="CQ76" s="41" t="str">
        <f t="shared" si="87"/>
        <v>Hydroxy-</v>
      </c>
      <c r="CR76" s="41" t="str">
        <f t="shared" si="87"/>
        <v>Hydroxy-</v>
      </c>
      <c r="CS76" s="41" t="str">
        <f t="shared" si="87"/>
        <v>Hydroxy-</v>
      </c>
      <c r="CT76" s="41" t="str">
        <f t="shared" ref="CT76:DA76" si="88">IF(CT70&gt;(CT67+CT68+CT69), "Oxy-",IF(CT68&gt;(CT69+CT67),"Fluor-","Hydroxy-"))</f>
        <v>Hydroxy-</v>
      </c>
      <c r="CU76" s="41" t="str">
        <f t="shared" si="88"/>
        <v>Hydroxy-</v>
      </c>
      <c r="CV76" s="41" t="str">
        <f t="shared" si="88"/>
        <v>Fluor-</v>
      </c>
      <c r="CW76" s="41" t="str">
        <f t="shared" si="88"/>
        <v>Hydroxy-</v>
      </c>
      <c r="CX76" s="41" t="str">
        <f t="shared" si="88"/>
        <v>Hydroxy-</v>
      </c>
      <c r="CY76" s="41" t="str">
        <f t="shared" si="88"/>
        <v>Hydroxy-</v>
      </c>
      <c r="CZ76" s="41" t="str">
        <f t="shared" si="88"/>
        <v>Hydroxy-</v>
      </c>
      <c r="DA76" s="41" t="str">
        <f t="shared" si="88"/>
        <v>Oxy-</v>
      </c>
    </row>
    <row r="77" spans="1:105" ht="55.5" customHeight="1" x14ac:dyDescent="0.25">
      <c r="A77" s="38" t="s">
        <v>172</v>
      </c>
      <c r="B77" s="44">
        <f t="shared" ref="B77:AG77" si="89">B65/(B65+B66)</f>
        <v>1</v>
      </c>
      <c r="C77" s="44">
        <f t="shared" si="89"/>
        <v>1</v>
      </c>
      <c r="D77" s="44">
        <f t="shared" si="89"/>
        <v>1</v>
      </c>
      <c r="E77" s="44">
        <f t="shared" si="89"/>
        <v>0.99994715190826755</v>
      </c>
      <c r="F77" s="44">
        <f t="shared" si="89"/>
        <v>1</v>
      </c>
      <c r="G77" s="44">
        <f t="shared" si="89"/>
        <v>1</v>
      </c>
      <c r="H77" s="44">
        <f t="shared" si="89"/>
        <v>1</v>
      </c>
      <c r="I77" s="44">
        <f t="shared" si="89"/>
        <v>0</v>
      </c>
      <c r="J77" s="44">
        <f t="shared" si="89"/>
        <v>-5.508848438965876E-5</v>
      </c>
      <c r="K77" s="44">
        <f t="shared" si="89"/>
        <v>1</v>
      </c>
      <c r="L77" s="44">
        <f t="shared" si="89"/>
        <v>0.99994874910171261</v>
      </c>
      <c r="M77" s="44">
        <f t="shared" si="89"/>
        <v>1</v>
      </c>
      <c r="N77" s="44">
        <f t="shared" si="89"/>
        <v>0.99994466789455894</v>
      </c>
      <c r="O77" s="44">
        <f t="shared" si="89"/>
        <v>1</v>
      </c>
      <c r="P77" s="44">
        <f t="shared" si="89"/>
        <v>1</v>
      </c>
      <c r="Q77" s="44">
        <f t="shared" si="89"/>
        <v>1</v>
      </c>
      <c r="R77" s="44">
        <f t="shared" si="89"/>
        <v>0</v>
      </c>
      <c r="S77" s="44">
        <f t="shared" si="89"/>
        <v>1</v>
      </c>
      <c r="T77" s="44">
        <f t="shared" si="89"/>
        <v>1</v>
      </c>
      <c r="U77" s="44">
        <f t="shared" si="89"/>
        <v>1</v>
      </c>
      <c r="V77" s="44">
        <f t="shared" si="89"/>
        <v>1</v>
      </c>
      <c r="W77" s="44">
        <f t="shared" si="89"/>
        <v>-3.6112087565611042E-5</v>
      </c>
      <c r="X77" s="44">
        <f t="shared" si="89"/>
        <v>0.99988294964934255</v>
      </c>
      <c r="Y77" s="44">
        <f t="shared" si="89"/>
        <v>1</v>
      </c>
      <c r="Z77" s="44">
        <f t="shared" si="89"/>
        <v>0.99991442840121014</v>
      </c>
      <c r="AA77" s="44">
        <f t="shared" si="89"/>
        <v>1</v>
      </c>
      <c r="AB77" s="44">
        <f t="shared" si="89"/>
        <v>1</v>
      </c>
      <c r="AC77" s="44">
        <f t="shared" si="89"/>
        <v>1</v>
      </c>
      <c r="AD77" s="44">
        <f t="shared" si="89"/>
        <v>0.99998110868951162</v>
      </c>
      <c r="AE77" s="44">
        <f t="shared" si="89"/>
        <v>1</v>
      </c>
      <c r="AF77" s="44">
        <f t="shared" si="89"/>
        <v>1</v>
      </c>
      <c r="AG77" s="44">
        <f t="shared" si="89"/>
        <v>1</v>
      </c>
      <c r="AH77" s="44">
        <f t="shared" ref="AH77:BM77" si="90">AH65/(AH65+AH66)</f>
        <v>1</v>
      </c>
      <c r="AI77" s="44">
        <f t="shared" si="90"/>
        <v>1</v>
      </c>
      <c r="AJ77" s="44">
        <f t="shared" si="90"/>
        <v>1</v>
      </c>
      <c r="AK77" s="44">
        <f t="shared" si="90"/>
        <v>1</v>
      </c>
      <c r="AL77" s="44">
        <f t="shared" si="90"/>
        <v>1</v>
      </c>
      <c r="AM77" s="44">
        <f t="shared" si="90"/>
        <v>1</v>
      </c>
      <c r="AN77" s="44">
        <f t="shared" si="90"/>
        <v>0.36583906116863457</v>
      </c>
      <c r="AO77" s="44">
        <f t="shared" si="90"/>
        <v>1</v>
      </c>
      <c r="AP77" s="44">
        <f t="shared" si="90"/>
        <v>1</v>
      </c>
      <c r="AQ77" s="44">
        <f t="shared" si="90"/>
        <v>1</v>
      </c>
      <c r="AR77" s="44">
        <f t="shared" si="90"/>
        <v>1</v>
      </c>
      <c r="AS77" s="44">
        <f t="shared" si="90"/>
        <v>1</v>
      </c>
      <c r="AT77" s="44">
        <f t="shared" si="90"/>
        <v>1</v>
      </c>
      <c r="AU77" s="44">
        <f t="shared" si="90"/>
        <v>1</v>
      </c>
      <c r="AV77" s="44">
        <f t="shared" si="90"/>
        <v>1</v>
      </c>
      <c r="AW77" s="44">
        <f t="shared" si="90"/>
        <v>1</v>
      </c>
      <c r="AX77" s="44">
        <f t="shared" si="90"/>
        <v>1</v>
      </c>
      <c r="AY77" s="44">
        <f t="shared" si="90"/>
        <v>1</v>
      </c>
      <c r="AZ77" s="44">
        <f t="shared" si="90"/>
        <v>1</v>
      </c>
      <c r="BA77" s="44">
        <f t="shared" si="90"/>
        <v>1</v>
      </c>
      <c r="BB77" s="44">
        <f t="shared" si="90"/>
        <v>1</v>
      </c>
      <c r="BC77" s="44">
        <f t="shared" si="90"/>
        <v>1</v>
      </c>
      <c r="BD77" s="44">
        <f t="shared" si="90"/>
        <v>1</v>
      </c>
      <c r="BE77" s="44">
        <f t="shared" si="90"/>
        <v>1</v>
      </c>
      <c r="BF77" s="44">
        <f t="shared" si="90"/>
        <v>1</v>
      </c>
      <c r="BG77" s="44">
        <f t="shared" si="90"/>
        <v>1</v>
      </c>
      <c r="BH77" s="44">
        <f t="shared" si="90"/>
        <v>0.9238845133749235</v>
      </c>
      <c r="BI77" s="44">
        <f t="shared" si="90"/>
        <v>0.94514375670920037</v>
      </c>
      <c r="BJ77" s="44">
        <f t="shared" si="90"/>
        <v>1</v>
      </c>
      <c r="BK77" s="44">
        <f t="shared" si="90"/>
        <v>1</v>
      </c>
      <c r="BL77" s="44">
        <f t="shared" si="90"/>
        <v>1</v>
      </c>
      <c r="BM77" s="44">
        <f t="shared" si="90"/>
        <v>1</v>
      </c>
      <c r="BN77" s="44">
        <f t="shared" ref="BN77:BV77" si="91">BN65/(BN65+BN66)</f>
        <v>1</v>
      </c>
      <c r="BO77" s="44">
        <f t="shared" si="91"/>
        <v>1</v>
      </c>
      <c r="BP77" s="44">
        <f t="shared" si="91"/>
        <v>1</v>
      </c>
      <c r="BQ77" s="44">
        <f t="shared" si="91"/>
        <v>0.99989313475001251</v>
      </c>
      <c r="BR77" s="44">
        <f t="shared" si="91"/>
        <v>1</v>
      </c>
      <c r="BS77" s="44">
        <f t="shared" si="91"/>
        <v>1</v>
      </c>
      <c r="BT77" s="44">
        <f t="shared" si="91"/>
        <v>1</v>
      </c>
      <c r="BU77" s="44">
        <f t="shared" si="91"/>
        <v>1</v>
      </c>
      <c r="BV77" s="44">
        <f t="shared" si="91"/>
        <v>1</v>
      </c>
      <c r="BW77" s="44">
        <f t="shared" ref="BW77:CE77" si="92">BW65/(BW65+BW66)</f>
        <v>1</v>
      </c>
      <c r="BX77" s="44">
        <f t="shared" si="92"/>
        <v>1</v>
      </c>
      <c r="BY77" s="44">
        <f t="shared" si="92"/>
        <v>1</v>
      </c>
      <c r="BZ77" s="44">
        <f t="shared" si="92"/>
        <v>1</v>
      </c>
      <c r="CA77" s="44">
        <f t="shared" si="92"/>
        <v>1</v>
      </c>
      <c r="CB77" s="44">
        <f t="shared" si="92"/>
        <v>1</v>
      </c>
      <c r="CC77" s="44">
        <f t="shared" si="92"/>
        <v>1</v>
      </c>
      <c r="CD77" s="44">
        <f t="shared" si="92"/>
        <v>1</v>
      </c>
      <c r="CE77" s="44">
        <f t="shared" si="92"/>
        <v>0.99998107878247822</v>
      </c>
      <c r="CF77" s="44">
        <f t="shared" ref="CF77:CK77" si="93">CF65/(CF65+CF66)</f>
        <v>0.99999519068096976</v>
      </c>
      <c r="CG77" s="44">
        <f t="shared" si="93"/>
        <v>1</v>
      </c>
      <c r="CH77" s="44">
        <f t="shared" si="93"/>
        <v>0.99995253924088801</v>
      </c>
      <c r="CI77" s="44">
        <f t="shared" si="93"/>
        <v>0.9998584154481388</v>
      </c>
      <c r="CJ77" s="44">
        <f t="shared" si="93"/>
        <v>0.99995347727356287</v>
      </c>
      <c r="CK77" s="44">
        <f t="shared" si="93"/>
        <v>0.99998600281259009</v>
      </c>
      <c r="CL77" s="44">
        <f t="shared" ref="CL77:DA77" si="94">CL65/(CL65+CL66)</f>
        <v>1</v>
      </c>
      <c r="CM77" s="44">
        <f t="shared" si="94"/>
        <v>0.99985175158788353</v>
      </c>
      <c r="CN77" s="44">
        <f t="shared" si="94"/>
        <v>0.99999605899720834</v>
      </c>
      <c r="CO77" s="44">
        <f t="shared" si="94"/>
        <v>1</v>
      </c>
      <c r="CP77" s="44">
        <f t="shared" si="94"/>
        <v>1</v>
      </c>
      <c r="CQ77" s="44">
        <f t="shared" si="94"/>
        <v>1</v>
      </c>
      <c r="CR77" s="44">
        <f t="shared" si="94"/>
        <v>1</v>
      </c>
      <c r="CS77" s="44">
        <f t="shared" si="94"/>
        <v>1</v>
      </c>
      <c r="CT77" s="44">
        <f t="shared" si="94"/>
        <v>1</v>
      </c>
      <c r="CU77" s="44">
        <f t="shared" si="94"/>
        <v>1</v>
      </c>
      <c r="CV77" s="44">
        <f t="shared" si="94"/>
        <v>0.95428092699348299</v>
      </c>
      <c r="CW77" s="44">
        <f t="shared" si="94"/>
        <v>1</v>
      </c>
      <c r="CX77" s="44">
        <f t="shared" si="94"/>
        <v>0.16734945469070772</v>
      </c>
      <c r="CY77" s="44">
        <f t="shared" si="94"/>
        <v>1</v>
      </c>
      <c r="CZ77" s="44">
        <f t="shared" si="94"/>
        <v>1</v>
      </c>
      <c r="DA77" s="44">
        <f t="shared" si="94"/>
        <v>0.97780781055467525</v>
      </c>
    </row>
    <row r="78" spans="1:105" ht="55.5" customHeight="1" x14ac:dyDescent="0.25">
      <c r="A78" s="38" t="s">
        <v>173</v>
      </c>
      <c r="B78" s="23" t="str">
        <f t="shared" ref="B78:AG78" si="95">IF(B65&gt;B66,"OH", "O")</f>
        <v>OH</v>
      </c>
      <c r="C78" s="23" t="str">
        <f t="shared" si="95"/>
        <v>OH</v>
      </c>
      <c r="D78" s="23" t="str">
        <f t="shared" si="95"/>
        <v>OH</v>
      </c>
      <c r="E78" s="23" t="str">
        <f t="shared" si="95"/>
        <v>OH</v>
      </c>
      <c r="F78" s="23" t="str">
        <f t="shared" si="95"/>
        <v>OH</v>
      </c>
      <c r="G78" s="23" t="str">
        <f t="shared" si="95"/>
        <v>OH</v>
      </c>
      <c r="H78" s="23" t="str">
        <f t="shared" si="95"/>
        <v>OH</v>
      </c>
      <c r="I78" s="23" t="str">
        <f t="shared" si="95"/>
        <v>O</v>
      </c>
      <c r="J78" s="23" t="str">
        <f t="shared" si="95"/>
        <v>O</v>
      </c>
      <c r="K78" s="23" t="str">
        <f t="shared" si="95"/>
        <v>OH</v>
      </c>
      <c r="L78" s="23" t="str">
        <f t="shared" si="95"/>
        <v>OH</v>
      </c>
      <c r="M78" s="23" t="str">
        <f t="shared" si="95"/>
        <v>OH</v>
      </c>
      <c r="N78" s="23" t="str">
        <f t="shared" si="95"/>
        <v>OH</v>
      </c>
      <c r="O78" s="23" t="str">
        <f t="shared" si="95"/>
        <v>OH</v>
      </c>
      <c r="P78" s="23" t="str">
        <f t="shared" si="95"/>
        <v>OH</v>
      </c>
      <c r="Q78" s="23" t="str">
        <f t="shared" si="95"/>
        <v>OH</v>
      </c>
      <c r="R78" s="23" t="str">
        <f t="shared" si="95"/>
        <v>O</v>
      </c>
      <c r="S78" s="23" t="str">
        <f t="shared" si="95"/>
        <v>OH</v>
      </c>
      <c r="T78" s="23" t="str">
        <f t="shared" si="95"/>
        <v>OH</v>
      </c>
      <c r="U78" s="23" t="str">
        <f t="shared" si="95"/>
        <v>OH</v>
      </c>
      <c r="V78" s="23" t="str">
        <f t="shared" si="95"/>
        <v>OH</v>
      </c>
      <c r="W78" s="23" t="str">
        <f t="shared" si="95"/>
        <v>O</v>
      </c>
      <c r="X78" s="23" t="str">
        <f t="shared" si="95"/>
        <v>OH</v>
      </c>
      <c r="Y78" s="23" t="str">
        <f t="shared" si="95"/>
        <v>OH</v>
      </c>
      <c r="Z78" s="23" t="str">
        <f t="shared" si="95"/>
        <v>OH</v>
      </c>
      <c r="AA78" s="23" t="str">
        <f t="shared" si="95"/>
        <v>OH</v>
      </c>
      <c r="AB78" s="23" t="str">
        <f t="shared" si="95"/>
        <v>OH</v>
      </c>
      <c r="AC78" s="23" t="str">
        <f t="shared" si="95"/>
        <v>OH</v>
      </c>
      <c r="AD78" s="23" t="str">
        <f t="shared" si="95"/>
        <v>OH</v>
      </c>
      <c r="AE78" s="23" t="str">
        <f t="shared" si="95"/>
        <v>OH</v>
      </c>
      <c r="AF78" s="23" t="str">
        <f t="shared" si="95"/>
        <v>OH</v>
      </c>
      <c r="AG78" s="23" t="str">
        <f t="shared" si="95"/>
        <v>OH</v>
      </c>
      <c r="AH78" s="23" t="str">
        <f t="shared" ref="AH78:BR78" si="96">IF(AH65&gt;AH66,"OH", "O")</f>
        <v>OH</v>
      </c>
      <c r="AI78" s="23" t="str">
        <f t="shared" si="96"/>
        <v>OH</v>
      </c>
      <c r="AJ78" s="23" t="str">
        <f t="shared" si="96"/>
        <v>OH</v>
      </c>
      <c r="AK78" s="23" t="str">
        <f t="shared" si="96"/>
        <v>OH</v>
      </c>
      <c r="AL78" s="23" t="str">
        <f t="shared" si="96"/>
        <v>OH</v>
      </c>
      <c r="AM78" s="23" t="str">
        <f t="shared" si="96"/>
        <v>OH</v>
      </c>
      <c r="AN78" s="23" t="str">
        <f t="shared" si="96"/>
        <v>O</v>
      </c>
      <c r="AO78" s="23" t="str">
        <f t="shared" si="96"/>
        <v>OH</v>
      </c>
      <c r="AP78" s="23" t="str">
        <f t="shared" si="96"/>
        <v>OH</v>
      </c>
      <c r="AQ78" s="23" t="str">
        <f t="shared" si="96"/>
        <v>OH</v>
      </c>
      <c r="AR78" s="23" t="str">
        <f t="shared" si="96"/>
        <v>OH</v>
      </c>
      <c r="AS78" s="23" t="str">
        <f t="shared" si="96"/>
        <v>OH</v>
      </c>
      <c r="AT78" s="23" t="str">
        <f t="shared" si="96"/>
        <v>OH</v>
      </c>
      <c r="AU78" s="23" t="str">
        <f t="shared" si="96"/>
        <v>OH</v>
      </c>
      <c r="AV78" s="23" t="str">
        <f t="shared" si="96"/>
        <v>OH</v>
      </c>
      <c r="AW78" s="23" t="str">
        <f t="shared" si="96"/>
        <v>OH</v>
      </c>
      <c r="AX78" s="23" t="str">
        <f t="shared" si="96"/>
        <v>OH</v>
      </c>
      <c r="AY78" s="23" t="str">
        <f t="shared" si="96"/>
        <v>OH</v>
      </c>
      <c r="AZ78" s="23" t="str">
        <f t="shared" si="96"/>
        <v>OH</v>
      </c>
      <c r="BA78" s="23" t="str">
        <f t="shared" si="96"/>
        <v>OH</v>
      </c>
      <c r="BB78" s="23" t="str">
        <f t="shared" si="96"/>
        <v>OH</v>
      </c>
      <c r="BC78" s="23" t="str">
        <f t="shared" si="96"/>
        <v>OH</v>
      </c>
      <c r="BD78" s="23" t="str">
        <f t="shared" si="96"/>
        <v>OH</v>
      </c>
      <c r="BE78" s="23" t="str">
        <f t="shared" si="96"/>
        <v>OH</v>
      </c>
      <c r="BF78" s="23" t="str">
        <f t="shared" si="96"/>
        <v>OH</v>
      </c>
      <c r="BG78" s="23" t="str">
        <f t="shared" si="96"/>
        <v>OH</v>
      </c>
      <c r="BH78" s="23" t="str">
        <f t="shared" si="96"/>
        <v>OH</v>
      </c>
      <c r="BI78" s="23" t="str">
        <f t="shared" si="96"/>
        <v>OH</v>
      </c>
      <c r="BJ78" s="23" t="str">
        <f t="shared" si="96"/>
        <v>OH</v>
      </c>
      <c r="BK78" s="23" t="str">
        <f t="shared" si="96"/>
        <v>OH</v>
      </c>
      <c r="BL78" s="23" t="str">
        <f t="shared" si="96"/>
        <v>OH</v>
      </c>
      <c r="BM78" s="23" t="str">
        <f t="shared" si="96"/>
        <v>OH</v>
      </c>
      <c r="BN78" s="23" t="str">
        <f t="shared" si="96"/>
        <v>OH</v>
      </c>
      <c r="BO78" s="23" t="str">
        <f t="shared" si="96"/>
        <v>OH</v>
      </c>
      <c r="BP78" s="23" t="str">
        <f t="shared" si="96"/>
        <v>OH</v>
      </c>
      <c r="BQ78" s="23" t="str">
        <f t="shared" si="96"/>
        <v>OH</v>
      </c>
      <c r="BR78" s="23" t="str">
        <f t="shared" si="96"/>
        <v>OH</v>
      </c>
      <c r="BS78" s="23" t="str">
        <f t="shared" ref="BS78:CE78" si="97">IF(BS65&gt;BS66,"OH", "O")</f>
        <v>OH</v>
      </c>
      <c r="BT78" s="23" t="str">
        <f t="shared" si="97"/>
        <v>OH</v>
      </c>
      <c r="BU78" s="23" t="str">
        <f t="shared" si="97"/>
        <v>OH</v>
      </c>
      <c r="BV78" s="23" t="str">
        <f t="shared" si="97"/>
        <v>OH</v>
      </c>
      <c r="BW78" s="23" t="str">
        <f t="shared" si="97"/>
        <v>OH</v>
      </c>
      <c r="BX78" s="23" t="str">
        <f t="shared" si="97"/>
        <v>OH</v>
      </c>
      <c r="BY78" s="23" t="str">
        <f t="shared" si="97"/>
        <v>OH</v>
      </c>
      <c r="BZ78" s="23" t="str">
        <f t="shared" si="97"/>
        <v>OH</v>
      </c>
      <c r="CA78" s="23" t="str">
        <f t="shared" si="97"/>
        <v>OH</v>
      </c>
      <c r="CB78" s="23" t="str">
        <f t="shared" si="97"/>
        <v>OH</v>
      </c>
      <c r="CC78" s="23" t="str">
        <f t="shared" si="97"/>
        <v>OH</v>
      </c>
      <c r="CD78" s="23" t="str">
        <f t="shared" si="97"/>
        <v>OH</v>
      </c>
      <c r="CE78" s="23" t="str">
        <f t="shared" si="97"/>
        <v>OH</v>
      </c>
      <c r="CF78" s="23" t="str">
        <f t="shared" ref="CF78:CK78" si="98">IF(CF65&gt;CF66,"OH", "O")</f>
        <v>OH</v>
      </c>
      <c r="CG78" s="23" t="str">
        <f t="shared" si="98"/>
        <v>OH</v>
      </c>
      <c r="CH78" s="23" t="str">
        <f t="shared" si="98"/>
        <v>OH</v>
      </c>
      <c r="CI78" s="23" t="str">
        <f t="shared" si="98"/>
        <v>OH</v>
      </c>
      <c r="CJ78" s="23" t="str">
        <f t="shared" si="98"/>
        <v>OH</v>
      </c>
      <c r="CK78" s="23" t="str">
        <f t="shared" si="98"/>
        <v>OH</v>
      </c>
      <c r="CL78" s="23" t="str">
        <f t="shared" ref="CL78:DA78" si="99">IF(CL65&gt;CL66,"OH", "O")</f>
        <v>OH</v>
      </c>
      <c r="CM78" s="23" t="str">
        <f t="shared" si="99"/>
        <v>OH</v>
      </c>
      <c r="CN78" s="23" t="str">
        <f t="shared" si="99"/>
        <v>OH</v>
      </c>
      <c r="CO78" s="23" t="str">
        <f t="shared" si="99"/>
        <v>OH</v>
      </c>
      <c r="CP78" s="23" t="str">
        <f t="shared" si="99"/>
        <v>OH</v>
      </c>
      <c r="CQ78" s="23" t="str">
        <f t="shared" si="99"/>
        <v>OH</v>
      </c>
      <c r="CR78" s="23" t="str">
        <f t="shared" si="99"/>
        <v>OH</v>
      </c>
      <c r="CS78" s="23" t="str">
        <f t="shared" si="99"/>
        <v>OH</v>
      </c>
      <c r="CT78" s="23" t="str">
        <f t="shared" si="99"/>
        <v>OH</v>
      </c>
      <c r="CU78" s="23" t="str">
        <f t="shared" si="99"/>
        <v>OH</v>
      </c>
      <c r="CV78" s="23" t="str">
        <f t="shared" si="99"/>
        <v>OH</v>
      </c>
      <c r="CW78" s="23" t="str">
        <f t="shared" si="99"/>
        <v>OH</v>
      </c>
      <c r="CX78" s="23" t="str">
        <f t="shared" si="99"/>
        <v>O</v>
      </c>
      <c r="CY78" s="23" t="str">
        <f t="shared" si="99"/>
        <v>OH</v>
      </c>
      <c r="CZ78" s="23" t="str">
        <f t="shared" si="99"/>
        <v>OH</v>
      </c>
      <c r="DA78" s="23" t="str">
        <f t="shared" si="99"/>
        <v>OH</v>
      </c>
    </row>
    <row r="79" spans="1:105" ht="51" customHeight="1" x14ac:dyDescent="0.25">
      <c r="A79" s="40" t="s">
        <v>174</v>
      </c>
      <c r="B79" s="42">
        <f t="shared" ref="B79:AG79" si="100">B20/(B20+B21+B22)</f>
        <v>1</v>
      </c>
      <c r="C79" s="42">
        <f t="shared" si="100"/>
        <v>0.99534304153052078</v>
      </c>
      <c r="D79" s="42">
        <f t="shared" si="100"/>
        <v>1</v>
      </c>
      <c r="E79" s="42">
        <f t="shared" si="100"/>
        <v>1</v>
      </c>
      <c r="F79" s="42">
        <f t="shared" si="100"/>
        <v>1</v>
      </c>
      <c r="G79" s="42">
        <f t="shared" si="100"/>
        <v>0.99998818002675127</v>
      </c>
      <c r="H79" s="42">
        <f t="shared" si="100"/>
        <v>1</v>
      </c>
      <c r="I79" s="42">
        <f t="shared" si="100"/>
        <v>0.99999745282523878</v>
      </c>
      <c r="J79" s="42">
        <f t="shared" si="100"/>
        <v>1</v>
      </c>
      <c r="K79" s="42">
        <f t="shared" si="100"/>
        <v>1</v>
      </c>
      <c r="L79" s="42">
        <f t="shared" si="100"/>
        <v>0.99999259499168902</v>
      </c>
      <c r="M79" s="42">
        <f t="shared" si="100"/>
        <v>0.99999052268226818</v>
      </c>
      <c r="N79" s="42">
        <f t="shared" si="100"/>
        <v>1</v>
      </c>
      <c r="O79" s="42">
        <f t="shared" si="100"/>
        <v>0.99998171257621249</v>
      </c>
      <c r="P79" s="42">
        <f t="shared" si="100"/>
        <v>0.99999726263200239</v>
      </c>
      <c r="Q79" s="42">
        <f t="shared" si="100"/>
        <v>0.99999400308327979</v>
      </c>
      <c r="R79" s="42">
        <f t="shared" si="100"/>
        <v>0.99998654474378268</v>
      </c>
      <c r="S79" s="42">
        <f t="shared" si="100"/>
        <v>0.99998115783360753</v>
      </c>
      <c r="T79" s="42">
        <f t="shared" si="100"/>
        <v>1</v>
      </c>
      <c r="U79" s="42">
        <f t="shared" si="100"/>
        <v>0.99999793523526959</v>
      </c>
      <c r="V79" s="42">
        <f t="shared" si="100"/>
        <v>0.99998467381135703</v>
      </c>
      <c r="W79" s="42">
        <f t="shared" si="100"/>
        <v>0.99999842829731866</v>
      </c>
      <c r="X79" s="42">
        <f t="shared" si="100"/>
        <v>0.99999657379395002</v>
      </c>
      <c r="Y79" s="42">
        <f t="shared" si="100"/>
        <v>0.99999075291545092</v>
      </c>
      <c r="Z79" s="42">
        <f t="shared" si="100"/>
        <v>0.99999643959584428</v>
      </c>
      <c r="AA79" s="42">
        <f t="shared" si="100"/>
        <v>1</v>
      </c>
      <c r="AB79" s="42">
        <f t="shared" si="100"/>
        <v>0.99999255396286313</v>
      </c>
      <c r="AC79" s="42">
        <f t="shared" si="100"/>
        <v>0.99998479844625365</v>
      </c>
      <c r="AD79" s="42">
        <f t="shared" si="100"/>
        <v>0.99998439945037554</v>
      </c>
      <c r="AE79" s="42">
        <f t="shared" si="100"/>
        <v>1</v>
      </c>
      <c r="AF79" s="42">
        <f t="shared" si="100"/>
        <v>0.99996138571666981</v>
      </c>
      <c r="AG79" s="42">
        <f t="shared" si="100"/>
        <v>1</v>
      </c>
      <c r="AH79" s="42">
        <f t="shared" ref="AH79:BR79" si="101">AH20/(AH20+AH21+AH22)</f>
        <v>0.9999970889048736</v>
      </c>
      <c r="AI79" s="42">
        <f t="shared" si="101"/>
        <v>0.9990691164481128</v>
      </c>
      <c r="AJ79" s="42">
        <f t="shared" si="101"/>
        <v>0.99011866466974674</v>
      </c>
      <c r="AK79" s="42">
        <f t="shared" si="101"/>
        <v>1</v>
      </c>
      <c r="AL79" s="42">
        <f t="shared" si="101"/>
        <v>0.96686005151001775</v>
      </c>
      <c r="AM79" s="42">
        <f t="shared" si="101"/>
        <v>0.98262742506739054</v>
      </c>
      <c r="AN79" s="42">
        <f t="shared" si="101"/>
        <v>0.97153272947380298</v>
      </c>
      <c r="AO79" s="42">
        <f t="shared" si="101"/>
        <v>0.96237976306152329</v>
      </c>
      <c r="AP79" s="42">
        <f t="shared" si="101"/>
        <v>0.96295962330617113</v>
      </c>
      <c r="AQ79" s="42">
        <f t="shared" si="101"/>
        <v>0.99703598500671953</v>
      </c>
      <c r="AR79" s="42">
        <f t="shared" si="101"/>
        <v>0.98924212479088602</v>
      </c>
      <c r="AS79" s="42">
        <f t="shared" si="101"/>
        <v>0.98368476500179869</v>
      </c>
      <c r="AT79" s="42">
        <f t="shared" si="101"/>
        <v>0.99875866456610318</v>
      </c>
      <c r="AU79" s="42">
        <f t="shared" si="101"/>
        <v>0.96966557455886715</v>
      </c>
      <c r="AV79" s="42">
        <f t="shared" si="101"/>
        <v>0.99542677318391204</v>
      </c>
      <c r="AW79" s="42">
        <f t="shared" si="101"/>
        <v>0.97106142092400594</v>
      </c>
      <c r="AX79" s="42">
        <f t="shared" si="101"/>
        <v>0.96506261461527032</v>
      </c>
      <c r="AY79" s="42">
        <f t="shared" si="101"/>
        <v>0.96853282389941775</v>
      </c>
      <c r="AZ79" s="42">
        <f t="shared" si="101"/>
        <v>0.99613021347769981</v>
      </c>
      <c r="BA79" s="42">
        <f t="shared" si="101"/>
        <v>0.98554573679414725</v>
      </c>
      <c r="BB79" s="42">
        <f t="shared" si="101"/>
        <v>0.97004686804007223</v>
      </c>
      <c r="BC79" s="42">
        <f t="shared" si="101"/>
        <v>0.99619620132584963</v>
      </c>
      <c r="BD79" s="42">
        <f t="shared" si="101"/>
        <v>0.97996248689506349</v>
      </c>
      <c r="BE79" s="42">
        <f t="shared" si="101"/>
        <v>0.97883199287535982</v>
      </c>
      <c r="BF79" s="42">
        <f t="shared" si="101"/>
        <v>0.98046824880953487</v>
      </c>
      <c r="BG79" s="42">
        <f t="shared" si="101"/>
        <v>0.98648120093077429</v>
      </c>
      <c r="BH79" s="42">
        <f t="shared" si="101"/>
        <v>0.99025471998032766</v>
      </c>
      <c r="BI79" s="42">
        <f t="shared" si="101"/>
        <v>0.98836556964007016</v>
      </c>
      <c r="BJ79" s="42">
        <f t="shared" si="101"/>
        <v>0.97692042986745753</v>
      </c>
      <c r="BK79" s="42">
        <f t="shared" si="101"/>
        <v>0.97389444123745716</v>
      </c>
      <c r="BL79" s="42">
        <f t="shared" si="101"/>
        <v>0.99999525109189269</v>
      </c>
      <c r="BM79" s="42">
        <f t="shared" si="101"/>
        <v>0.99998623309242773</v>
      </c>
      <c r="BN79" s="42">
        <f t="shared" si="101"/>
        <v>0.99998073630869666</v>
      </c>
      <c r="BO79" s="42">
        <f t="shared" si="101"/>
        <v>0.99999871541979557</v>
      </c>
      <c r="BP79" s="42">
        <f t="shared" si="101"/>
        <v>0.99998444411802734</v>
      </c>
      <c r="BQ79" s="42">
        <f t="shared" si="101"/>
        <v>0.99998392477407205</v>
      </c>
      <c r="BR79" s="42">
        <f t="shared" si="101"/>
        <v>1</v>
      </c>
      <c r="BS79" s="42">
        <f t="shared" ref="BS79:CE79" si="102">BS20/(BS20+BS21+BS22)</f>
        <v>0.99999770618854245</v>
      </c>
      <c r="BT79" s="42">
        <f t="shared" si="102"/>
        <v>0.99999060633064829</v>
      </c>
      <c r="BU79" s="42">
        <f t="shared" si="102"/>
        <v>0.99998733255258276</v>
      </c>
      <c r="BV79" s="42">
        <f t="shared" si="102"/>
        <v>1</v>
      </c>
      <c r="BW79" s="42">
        <f t="shared" si="102"/>
        <v>0.9999548041908064</v>
      </c>
      <c r="BX79" s="42">
        <f t="shared" si="102"/>
        <v>0.99999830111654109</v>
      </c>
      <c r="BY79" s="42">
        <f t="shared" si="102"/>
        <v>1</v>
      </c>
      <c r="BZ79" s="42">
        <f t="shared" si="102"/>
        <v>0.99999197728677125</v>
      </c>
      <c r="CA79" s="42">
        <f t="shared" si="102"/>
        <v>1</v>
      </c>
      <c r="CB79" s="42">
        <f t="shared" si="102"/>
        <v>0.50000321375420331</v>
      </c>
      <c r="CC79" s="42">
        <f t="shared" si="102"/>
        <v>0.49999895661082511</v>
      </c>
      <c r="CD79" s="42">
        <f t="shared" si="102"/>
        <v>0.49999903263406614</v>
      </c>
      <c r="CE79" s="42">
        <f t="shared" si="102"/>
        <v>0.4999989221497958</v>
      </c>
      <c r="CF79" s="42">
        <f t="shared" ref="CF79:CK79" si="103">CF20/(CF20+CF21+CF22)</f>
        <v>1</v>
      </c>
      <c r="CG79" s="42">
        <f t="shared" si="103"/>
        <v>0.99998078459015927</v>
      </c>
      <c r="CH79" s="42">
        <f t="shared" si="103"/>
        <v>0.99999186857366684</v>
      </c>
      <c r="CI79" s="42">
        <f t="shared" si="103"/>
        <v>0.99999549711260383</v>
      </c>
      <c r="CJ79" s="42">
        <f t="shared" si="103"/>
        <v>1</v>
      </c>
      <c r="CK79" s="42">
        <f t="shared" si="103"/>
        <v>1</v>
      </c>
      <c r="CL79" s="42">
        <f t="shared" ref="CL79:DA79" si="104">CL20/(CL20+CL21+CL22)</f>
        <v>0.99998968417878153</v>
      </c>
      <c r="CM79" s="42">
        <f t="shared" si="104"/>
        <v>1</v>
      </c>
      <c r="CN79" s="42">
        <f t="shared" si="104"/>
        <v>1</v>
      </c>
      <c r="CO79" s="42">
        <f t="shared" si="104"/>
        <v>0.99999180453242043</v>
      </c>
      <c r="CP79" s="42">
        <f t="shared" si="104"/>
        <v>0.99997992748586151</v>
      </c>
      <c r="CQ79" s="42">
        <f t="shared" si="104"/>
        <v>0.99998645009828868</v>
      </c>
      <c r="CR79" s="42">
        <f t="shared" si="104"/>
        <v>0.95756433602598801</v>
      </c>
      <c r="CS79" s="42">
        <f t="shared" si="104"/>
        <v>0.98071601089101279</v>
      </c>
      <c r="CT79" s="42">
        <f t="shared" si="104"/>
        <v>0.99040142182113078</v>
      </c>
      <c r="CU79" s="42">
        <f t="shared" si="104"/>
        <v>0.97232073219368909</v>
      </c>
      <c r="CV79" s="42">
        <f t="shared" si="104"/>
        <v>1</v>
      </c>
      <c r="CW79" s="42">
        <f t="shared" si="104"/>
        <v>0.98771517223381322</v>
      </c>
      <c r="CX79" s="42">
        <f t="shared" si="104"/>
        <v>0.99147731005049078</v>
      </c>
      <c r="CY79" s="42">
        <f t="shared" si="104"/>
        <v>0.98656132480295078</v>
      </c>
      <c r="CZ79" s="42">
        <f t="shared" si="104"/>
        <v>1</v>
      </c>
      <c r="DA79" s="42">
        <f t="shared" si="104"/>
        <v>0.99475228551034967</v>
      </c>
    </row>
    <row r="80" spans="1:105" ht="80.25" customHeight="1" x14ac:dyDescent="0.25">
      <c r="A80" s="40" t="s">
        <v>175</v>
      </c>
      <c r="B80" s="42" t="str">
        <f t="shared" ref="B80:AG80" si="105">IF(B79&gt;0.75,"Si4+",IF(B22&gt;B21,"Al3+","B3+"))</f>
        <v>Si4+</v>
      </c>
      <c r="C80" s="42" t="str">
        <f t="shared" si="105"/>
        <v>Si4+</v>
      </c>
      <c r="D80" s="42" t="str">
        <f t="shared" si="105"/>
        <v>Si4+</v>
      </c>
      <c r="E80" s="42" t="str">
        <f t="shared" si="105"/>
        <v>Si4+</v>
      </c>
      <c r="F80" s="42" t="str">
        <f t="shared" si="105"/>
        <v>Si4+</v>
      </c>
      <c r="G80" s="42" t="str">
        <f t="shared" si="105"/>
        <v>Si4+</v>
      </c>
      <c r="H80" s="42" t="str">
        <f t="shared" si="105"/>
        <v>Si4+</v>
      </c>
      <c r="I80" s="42" t="str">
        <f t="shared" si="105"/>
        <v>Si4+</v>
      </c>
      <c r="J80" s="42" t="str">
        <f t="shared" si="105"/>
        <v>Si4+</v>
      </c>
      <c r="K80" s="42" t="str">
        <f t="shared" si="105"/>
        <v>Si4+</v>
      </c>
      <c r="L80" s="42" t="str">
        <f t="shared" si="105"/>
        <v>Si4+</v>
      </c>
      <c r="M80" s="42" t="str">
        <f t="shared" si="105"/>
        <v>Si4+</v>
      </c>
      <c r="N80" s="42" t="str">
        <f t="shared" si="105"/>
        <v>Si4+</v>
      </c>
      <c r="O80" s="42" t="str">
        <f t="shared" si="105"/>
        <v>Si4+</v>
      </c>
      <c r="P80" s="42" t="str">
        <f t="shared" si="105"/>
        <v>Si4+</v>
      </c>
      <c r="Q80" s="42" t="str">
        <f t="shared" si="105"/>
        <v>Si4+</v>
      </c>
      <c r="R80" s="42" t="str">
        <f t="shared" si="105"/>
        <v>Si4+</v>
      </c>
      <c r="S80" s="42" t="str">
        <f t="shared" si="105"/>
        <v>Si4+</v>
      </c>
      <c r="T80" s="42" t="str">
        <f t="shared" si="105"/>
        <v>Si4+</v>
      </c>
      <c r="U80" s="42" t="str">
        <f t="shared" si="105"/>
        <v>Si4+</v>
      </c>
      <c r="V80" s="42" t="str">
        <f t="shared" si="105"/>
        <v>Si4+</v>
      </c>
      <c r="W80" s="42" t="str">
        <f t="shared" si="105"/>
        <v>Si4+</v>
      </c>
      <c r="X80" s="42" t="str">
        <f t="shared" si="105"/>
        <v>Si4+</v>
      </c>
      <c r="Y80" s="42" t="str">
        <f t="shared" si="105"/>
        <v>Si4+</v>
      </c>
      <c r="Z80" s="42" t="str">
        <f t="shared" si="105"/>
        <v>Si4+</v>
      </c>
      <c r="AA80" s="42" t="str">
        <f t="shared" si="105"/>
        <v>Si4+</v>
      </c>
      <c r="AB80" s="42" t="str">
        <f t="shared" si="105"/>
        <v>Si4+</v>
      </c>
      <c r="AC80" s="42" t="str">
        <f t="shared" si="105"/>
        <v>Si4+</v>
      </c>
      <c r="AD80" s="42" t="str">
        <f t="shared" si="105"/>
        <v>Si4+</v>
      </c>
      <c r="AE80" s="42" t="str">
        <f t="shared" si="105"/>
        <v>Si4+</v>
      </c>
      <c r="AF80" s="42" t="str">
        <f t="shared" si="105"/>
        <v>Si4+</v>
      </c>
      <c r="AG80" s="42" t="str">
        <f t="shared" si="105"/>
        <v>Si4+</v>
      </c>
      <c r="AH80" s="42" t="str">
        <f t="shared" ref="AH80:BM80" si="106">IF(AH79&gt;0.75,"Si4+",IF(AH22&gt;AH21,"Al3+","B3+"))</f>
        <v>Si4+</v>
      </c>
      <c r="AI80" s="42" t="str">
        <f t="shared" si="106"/>
        <v>Si4+</v>
      </c>
      <c r="AJ80" s="42" t="str">
        <f t="shared" si="106"/>
        <v>Si4+</v>
      </c>
      <c r="AK80" s="42" t="str">
        <f t="shared" si="106"/>
        <v>Si4+</v>
      </c>
      <c r="AL80" s="42" t="str">
        <f t="shared" si="106"/>
        <v>Si4+</v>
      </c>
      <c r="AM80" s="42" t="str">
        <f t="shared" si="106"/>
        <v>Si4+</v>
      </c>
      <c r="AN80" s="42" t="str">
        <f t="shared" si="106"/>
        <v>Si4+</v>
      </c>
      <c r="AO80" s="42" t="str">
        <f t="shared" si="106"/>
        <v>Si4+</v>
      </c>
      <c r="AP80" s="42" t="str">
        <f t="shared" si="106"/>
        <v>Si4+</v>
      </c>
      <c r="AQ80" s="42" t="str">
        <f t="shared" si="106"/>
        <v>Si4+</v>
      </c>
      <c r="AR80" s="42" t="str">
        <f t="shared" si="106"/>
        <v>Si4+</v>
      </c>
      <c r="AS80" s="42" t="str">
        <f t="shared" si="106"/>
        <v>Si4+</v>
      </c>
      <c r="AT80" s="42" t="str">
        <f t="shared" si="106"/>
        <v>Si4+</v>
      </c>
      <c r="AU80" s="42" t="str">
        <f t="shared" si="106"/>
        <v>Si4+</v>
      </c>
      <c r="AV80" s="42" t="str">
        <f t="shared" si="106"/>
        <v>Si4+</v>
      </c>
      <c r="AW80" s="42" t="str">
        <f t="shared" si="106"/>
        <v>Si4+</v>
      </c>
      <c r="AX80" s="42" t="str">
        <f t="shared" si="106"/>
        <v>Si4+</v>
      </c>
      <c r="AY80" s="42" t="str">
        <f t="shared" si="106"/>
        <v>Si4+</v>
      </c>
      <c r="AZ80" s="42" t="str">
        <f t="shared" si="106"/>
        <v>Si4+</v>
      </c>
      <c r="BA80" s="42" t="str">
        <f t="shared" si="106"/>
        <v>Si4+</v>
      </c>
      <c r="BB80" s="42" t="str">
        <f t="shared" si="106"/>
        <v>Si4+</v>
      </c>
      <c r="BC80" s="42" t="str">
        <f t="shared" si="106"/>
        <v>Si4+</v>
      </c>
      <c r="BD80" s="42" t="str">
        <f t="shared" si="106"/>
        <v>Si4+</v>
      </c>
      <c r="BE80" s="42" t="str">
        <f t="shared" si="106"/>
        <v>Si4+</v>
      </c>
      <c r="BF80" s="42" t="str">
        <f t="shared" si="106"/>
        <v>Si4+</v>
      </c>
      <c r="BG80" s="42" t="str">
        <f t="shared" si="106"/>
        <v>Si4+</v>
      </c>
      <c r="BH80" s="42" t="str">
        <f t="shared" si="106"/>
        <v>Si4+</v>
      </c>
      <c r="BI80" s="42" t="str">
        <f t="shared" si="106"/>
        <v>Si4+</v>
      </c>
      <c r="BJ80" s="42" t="str">
        <f t="shared" si="106"/>
        <v>Si4+</v>
      </c>
      <c r="BK80" s="42" t="str">
        <f t="shared" si="106"/>
        <v>Si4+</v>
      </c>
      <c r="BL80" s="42" t="str">
        <f t="shared" si="106"/>
        <v>Si4+</v>
      </c>
      <c r="BM80" s="42" t="str">
        <f t="shared" si="106"/>
        <v>Si4+</v>
      </c>
      <c r="BN80" s="42" t="str">
        <f t="shared" ref="BN80:CS80" si="107">IF(BN79&gt;0.75,"Si4+",IF(BN22&gt;BN21,"Al3+","B3+"))</f>
        <v>Si4+</v>
      </c>
      <c r="BO80" s="42" t="str">
        <f t="shared" si="107"/>
        <v>Si4+</v>
      </c>
      <c r="BP80" s="42" t="str">
        <f t="shared" si="107"/>
        <v>Si4+</v>
      </c>
      <c r="BQ80" s="42" t="str">
        <f t="shared" si="107"/>
        <v>Si4+</v>
      </c>
      <c r="BR80" s="42" t="str">
        <f t="shared" si="107"/>
        <v>Si4+</v>
      </c>
      <c r="BS80" s="42" t="str">
        <f t="shared" si="107"/>
        <v>Si4+</v>
      </c>
      <c r="BT80" s="42" t="str">
        <f t="shared" si="107"/>
        <v>Si4+</v>
      </c>
      <c r="BU80" s="42" t="str">
        <f t="shared" si="107"/>
        <v>Si4+</v>
      </c>
      <c r="BV80" s="42" t="str">
        <f t="shared" si="107"/>
        <v>Si4+</v>
      </c>
      <c r="BW80" s="42" t="str">
        <f t="shared" si="107"/>
        <v>Si4+</v>
      </c>
      <c r="BX80" s="42" t="str">
        <f t="shared" si="107"/>
        <v>Si4+</v>
      </c>
      <c r="BY80" s="42" t="str">
        <f t="shared" si="107"/>
        <v>Si4+</v>
      </c>
      <c r="BZ80" s="42" t="str">
        <f t="shared" si="107"/>
        <v>Si4+</v>
      </c>
      <c r="CA80" s="42" t="str">
        <f t="shared" si="107"/>
        <v>Si4+</v>
      </c>
      <c r="CB80" s="42" t="str">
        <f t="shared" si="107"/>
        <v>Al3+</v>
      </c>
      <c r="CC80" s="42" t="str">
        <f t="shared" si="107"/>
        <v>B3+</v>
      </c>
      <c r="CD80" s="42" t="str">
        <f t="shared" si="107"/>
        <v>Al3+</v>
      </c>
      <c r="CE80" s="42" t="str">
        <f t="shared" si="107"/>
        <v>B3+</v>
      </c>
      <c r="CF80" s="42" t="str">
        <f t="shared" si="107"/>
        <v>Si4+</v>
      </c>
      <c r="CG80" s="42" t="str">
        <f t="shared" si="107"/>
        <v>Si4+</v>
      </c>
      <c r="CH80" s="42" t="str">
        <f t="shared" si="107"/>
        <v>Si4+</v>
      </c>
      <c r="CI80" s="42" t="str">
        <f t="shared" si="107"/>
        <v>Si4+</v>
      </c>
      <c r="CJ80" s="42" t="str">
        <f t="shared" si="107"/>
        <v>Si4+</v>
      </c>
      <c r="CK80" s="42" t="str">
        <f t="shared" si="107"/>
        <v>Si4+</v>
      </c>
      <c r="CL80" s="42" t="str">
        <f t="shared" si="107"/>
        <v>Si4+</v>
      </c>
      <c r="CM80" s="42" t="str">
        <f t="shared" si="107"/>
        <v>Si4+</v>
      </c>
      <c r="CN80" s="42" t="str">
        <f t="shared" si="107"/>
        <v>Si4+</v>
      </c>
      <c r="CO80" s="42" t="str">
        <f t="shared" si="107"/>
        <v>Si4+</v>
      </c>
      <c r="CP80" s="42" t="str">
        <f t="shared" si="107"/>
        <v>Si4+</v>
      </c>
      <c r="CQ80" s="42" t="str">
        <f t="shared" si="107"/>
        <v>Si4+</v>
      </c>
      <c r="CR80" s="42" t="str">
        <f t="shared" si="107"/>
        <v>Si4+</v>
      </c>
      <c r="CS80" s="42" t="str">
        <f t="shared" si="107"/>
        <v>Si4+</v>
      </c>
      <c r="CT80" s="42" t="str">
        <f t="shared" ref="CT80:DA80" si="108">IF(CT79&gt;0.75,"Si4+",IF(CT22&gt;CT21,"Al3+","B3+"))</f>
        <v>Si4+</v>
      </c>
      <c r="CU80" s="42" t="str">
        <f t="shared" si="108"/>
        <v>Si4+</v>
      </c>
      <c r="CV80" s="42" t="str">
        <f t="shared" si="108"/>
        <v>Si4+</v>
      </c>
      <c r="CW80" s="42" t="str">
        <f t="shared" si="108"/>
        <v>Si4+</v>
      </c>
      <c r="CX80" s="42" t="str">
        <f t="shared" si="108"/>
        <v>Si4+</v>
      </c>
      <c r="CY80" s="42" t="str">
        <f t="shared" si="108"/>
        <v>Si4+</v>
      </c>
      <c r="CZ80" s="42" t="str">
        <f t="shared" si="108"/>
        <v>Si4+</v>
      </c>
      <c r="DA80" s="42" t="str">
        <f t="shared" si="108"/>
        <v>Si4+</v>
      </c>
    </row>
    <row r="81" spans="1:105" ht="28.8" x14ac:dyDescent="0.25">
      <c r="A81" s="39" t="s">
        <v>176</v>
      </c>
      <c r="B81" s="44">
        <f t="shared" ref="B81:AG81" si="109">B31+B32+B43+B44+B45+B46+B47+B48+B49</f>
        <v>2.9313845083515693</v>
      </c>
      <c r="C81" s="44">
        <f t="shared" si="109"/>
        <v>2.9560692893220799</v>
      </c>
      <c r="D81" s="44">
        <f t="shared" si="109"/>
        <v>3</v>
      </c>
      <c r="E81" s="44">
        <f t="shared" si="109"/>
        <v>0</v>
      </c>
      <c r="F81" s="44">
        <f t="shared" si="109"/>
        <v>3.000021929795083</v>
      </c>
      <c r="G81" s="44">
        <f t="shared" si="109"/>
        <v>3.0001214734614723</v>
      </c>
      <c r="H81" s="44">
        <f t="shared" si="109"/>
        <v>0</v>
      </c>
      <c r="I81" s="44">
        <f t="shared" si="109"/>
        <v>0</v>
      </c>
      <c r="J81" s="44">
        <f t="shared" si="109"/>
        <v>0</v>
      </c>
      <c r="K81" s="44">
        <f t="shared" si="109"/>
        <v>1.9999259274656174</v>
      </c>
      <c r="L81" s="44">
        <f t="shared" si="109"/>
        <v>4.0000992585464088</v>
      </c>
      <c r="M81" s="44">
        <f t="shared" si="109"/>
        <v>4.0001616671925735</v>
      </c>
      <c r="N81" s="44">
        <f t="shared" si="109"/>
        <v>0</v>
      </c>
      <c r="O81" s="44">
        <f t="shared" si="109"/>
        <v>0</v>
      </c>
      <c r="P81" s="44">
        <f t="shared" si="109"/>
        <v>1.9999223777160724</v>
      </c>
      <c r="Q81" s="44">
        <f t="shared" si="109"/>
        <v>2.0000591730513753</v>
      </c>
      <c r="R81" s="44">
        <f t="shared" si="109"/>
        <v>0</v>
      </c>
      <c r="S81" s="44">
        <f t="shared" si="109"/>
        <v>0</v>
      </c>
      <c r="T81" s="44">
        <f t="shared" si="109"/>
        <v>2.9998949538020283</v>
      </c>
      <c r="U81" s="44">
        <f t="shared" si="109"/>
        <v>2.9999337510913038</v>
      </c>
      <c r="V81" s="44">
        <f t="shared" si="109"/>
        <v>2.9999566375609219</v>
      </c>
      <c r="W81" s="44">
        <f t="shared" si="109"/>
        <v>0</v>
      </c>
      <c r="X81" s="44">
        <f t="shared" si="109"/>
        <v>0</v>
      </c>
      <c r="Y81" s="44">
        <f t="shared" si="109"/>
        <v>1.9999770524702714</v>
      </c>
      <c r="Z81" s="44">
        <f t="shared" si="109"/>
        <v>1.9999558909502484</v>
      </c>
      <c r="AA81" s="44">
        <f t="shared" si="109"/>
        <v>2.000044986032214</v>
      </c>
      <c r="AB81" s="44">
        <f t="shared" si="109"/>
        <v>0</v>
      </c>
      <c r="AC81" s="44">
        <f t="shared" si="109"/>
        <v>3.9999287482758197</v>
      </c>
      <c r="AD81" s="44">
        <f t="shared" si="109"/>
        <v>4.0000705704812285</v>
      </c>
      <c r="AE81" s="44">
        <f t="shared" si="109"/>
        <v>1.9999380574060639</v>
      </c>
      <c r="AF81" s="44">
        <f t="shared" si="109"/>
        <v>2.5998922028633382</v>
      </c>
      <c r="AG81" s="44">
        <f t="shared" si="109"/>
        <v>2.6013174545848381</v>
      </c>
      <c r="AH81" s="44">
        <f t="shared" ref="AH81:BM81" si="110">AH31+AH32+AH43+AH44+AH45+AH46+AH47+AH48+AH49</f>
        <v>2.5999303552295365</v>
      </c>
      <c r="AI81" s="44">
        <f t="shared" si="110"/>
        <v>2.232002388567019</v>
      </c>
      <c r="AJ81" s="44">
        <f t="shared" si="110"/>
        <v>2.2929979875253692</v>
      </c>
      <c r="AK81" s="44">
        <f t="shared" si="110"/>
        <v>3.0148731871720802</v>
      </c>
      <c r="AL81" s="44">
        <f t="shared" si="110"/>
        <v>2.5291570706202311</v>
      </c>
      <c r="AM81" s="44">
        <f t="shared" si="110"/>
        <v>1.8500491187291561</v>
      </c>
      <c r="AN81" s="44">
        <f t="shared" si="110"/>
        <v>0.94426894849267928</v>
      </c>
      <c r="AO81" s="44">
        <f t="shared" si="110"/>
        <v>3.299250989211608</v>
      </c>
      <c r="AP81" s="44">
        <f t="shared" si="110"/>
        <v>2.5542262219137073</v>
      </c>
      <c r="AQ81" s="44">
        <f t="shared" si="110"/>
        <v>2.8445442829985419</v>
      </c>
      <c r="AR81" s="44">
        <f t="shared" si="110"/>
        <v>3.011539582679049</v>
      </c>
      <c r="AS81" s="44">
        <f t="shared" si="110"/>
        <v>2.7648893428977734</v>
      </c>
      <c r="AT81" s="44">
        <f t="shared" si="110"/>
        <v>3.5073797452934077</v>
      </c>
      <c r="AU81" s="44">
        <f t="shared" si="110"/>
        <v>0.44380727693765487</v>
      </c>
      <c r="AV81" s="44">
        <f t="shared" si="110"/>
        <v>0.6082968876134045</v>
      </c>
      <c r="AW81" s="44">
        <f t="shared" si="110"/>
        <v>0.15373237614759885</v>
      </c>
      <c r="AX81" s="44">
        <f t="shared" si="110"/>
        <v>3.5409129082831198E-2</v>
      </c>
      <c r="AY81" s="44">
        <f t="shared" si="110"/>
        <v>1.0486436091383586</v>
      </c>
      <c r="AZ81" s="44">
        <f t="shared" si="110"/>
        <v>2.2162744016389051</v>
      </c>
      <c r="BA81" s="44">
        <f t="shared" si="110"/>
        <v>2.1166963635223546</v>
      </c>
      <c r="BB81" s="44">
        <f t="shared" si="110"/>
        <v>2.2399738437987091</v>
      </c>
      <c r="BC81" s="44">
        <f t="shared" si="110"/>
        <v>1.7780834555761773</v>
      </c>
      <c r="BD81" s="44">
        <f t="shared" si="110"/>
        <v>2.4770951735887667</v>
      </c>
      <c r="BE81" s="44">
        <f t="shared" si="110"/>
        <v>2.2902439867774675</v>
      </c>
      <c r="BF81" s="44">
        <f t="shared" si="110"/>
        <v>2.3918376923731426</v>
      </c>
      <c r="BG81" s="44">
        <f t="shared" si="110"/>
        <v>2.2469180781095726</v>
      </c>
      <c r="BH81" s="44">
        <f t="shared" si="110"/>
        <v>2.6632097616284587</v>
      </c>
      <c r="BI81" s="44">
        <f t="shared" si="110"/>
        <v>2.8072770772374929</v>
      </c>
      <c r="BJ81" s="44">
        <f t="shared" si="110"/>
        <v>2.7142042574497651</v>
      </c>
      <c r="BK81" s="44">
        <f t="shared" si="110"/>
        <v>2.5426359021028828</v>
      </c>
      <c r="BL81" s="44">
        <f t="shared" si="110"/>
        <v>2.500002373021446</v>
      </c>
      <c r="BM81" s="44">
        <f t="shared" si="110"/>
        <v>1.9999666298538654</v>
      </c>
      <c r="BN81" s="44">
        <f t="shared" ref="BN81:BV81" si="111">BN31+BN32+BN43+BN44+BN45+BN46+BN47+BN48+BN49</f>
        <v>2.0000535030955042</v>
      </c>
      <c r="BO81" s="44">
        <f t="shared" si="111"/>
        <v>0</v>
      </c>
      <c r="BP81" s="44">
        <f t="shared" si="111"/>
        <v>2.333346173592179</v>
      </c>
      <c r="BQ81" s="44">
        <f t="shared" si="111"/>
        <v>2.666734574805167</v>
      </c>
      <c r="BR81" s="44">
        <f t="shared" si="111"/>
        <v>3.9999998064445306</v>
      </c>
      <c r="BS81" s="44">
        <f t="shared" si="111"/>
        <v>3.0999403242161483</v>
      </c>
      <c r="BT81" s="44">
        <f t="shared" si="111"/>
        <v>0</v>
      </c>
      <c r="BU81" s="44">
        <f t="shared" si="111"/>
        <v>1.5499161233641741</v>
      </c>
      <c r="BV81" s="44">
        <f t="shared" si="111"/>
        <v>1.350041881680109</v>
      </c>
      <c r="BW81" s="44">
        <f t="shared" ref="BW81:CE81" si="112">BW31+BW32+BW43+BW44+BW45+BW46+BW47+BW48+BW49</f>
        <v>3.0009985670108508</v>
      </c>
      <c r="BX81" s="44">
        <f t="shared" si="112"/>
        <v>2.9999861128029104</v>
      </c>
      <c r="BY81" s="44">
        <f t="shared" si="112"/>
        <v>2.9999677781175951</v>
      </c>
      <c r="BZ81" s="44">
        <f t="shared" si="112"/>
        <v>2.000027904142784</v>
      </c>
      <c r="CA81" s="44">
        <f t="shared" si="112"/>
        <v>1.9998850797381584</v>
      </c>
      <c r="CB81" s="44">
        <f t="shared" si="112"/>
        <v>0</v>
      </c>
      <c r="CC81" s="44">
        <f t="shared" si="112"/>
        <v>0</v>
      </c>
      <c r="CD81" s="44">
        <f t="shared" si="112"/>
        <v>0</v>
      </c>
      <c r="CE81" s="44">
        <f t="shared" si="112"/>
        <v>0</v>
      </c>
      <c r="CF81" s="44">
        <f t="shared" ref="CF81:CK81" si="113">CF31+CF32+CF43+CF44+CF45+CF46+CF47+CF48+CF49</f>
        <v>2.9999175295697991</v>
      </c>
      <c r="CG81" s="44">
        <f t="shared" si="113"/>
        <v>2.9999518505457843</v>
      </c>
      <c r="CH81" s="44">
        <f t="shared" si="113"/>
        <v>0</v>
      </c>
      <c r="CI81" s="44">
        <f t="shared" si="113"/>
        <v>0.99996111611101268</v>
      </c>
      <c r="CJ81" s="44">
        <f t="shared" si="113"/>
        <v>0.99996220938856617</v>
      </c>
      <c r="CK81" s="44">
        <f t="shared" si="113"/>
        <v>0</v>
      </c>
      <c r="CL81" s="44">
        <f t="shared" ref="CL81:DA81" si="114">CL31+CL32+CL43+CL44+CL45+CL46+CL47+CL48+CL49</f>
        <v>2.0000035458518317</v>
      </c>
      <c r="CM81" s="44">
        <f t="shared" si="114"/>
        <v>2.0001383400325543</v>
      </c>
      <c r="CN81" s="44">
        <f t="shared" si="114"/>
        <v>0</v>
      </c>
      <c r="CO81" s="44">
        <f t="shared" si="114"/>
        <v>1.9999807015648141</v>
      </c>
      <c r="CP81" s="44">
        <f t="shared" si="114"/>
        <v>2.0001122447142334</v>
      </c>
      <c r="CQ81" s="44">
        <f t="shared" si="114"/>
        <v>1.5000540907866617</v>
      </c>
      <c r="CR81" s="44">
        <f t="shared" si="114"/>
        <v>2.5508269842099729</v>
      </c>
      <c r="CS81" s="44">
        <f t="shared" si="114"/>
        <v>2.8204598407944546</v>
      </c>
      <c r="CT81" s="44">
        <f t="shared" si="114"/>
        <v>2.9039574507287974E-2</v>
      </c>
      <c r="CU81" s="44">
        <f t="shared" si="114"/>
        <v>3.693916614919222</v>
      </c>
      <c r="CV81" s="44">
        <f t="shared" si="114"/>
        <v>0.17339664442092853</v>
      </c>
      <c r="CW81" s="44">
        <f t="shared" si="114"/>
        <v>1.5453560011154952</v>
      </c>
      <c r="CX81" s="44">
        <f t="shared" si="114"/>
        <v>7.0903023119869971E-2</v>
      </c>
      <c r="CY81" s="44">
        <f t="shared" si="114"/>
        <v>0</v>
      </c>
      <c r="CZ81" s="44">
        <f t="shared" si="114"/>
        <v>2.5934150870477555</v>
      </c>
      <c r="DA81" s="44">
        <f t="shared" si="114"/>
        <v>2.2502564064633628</v>
      </c>
    </row>
    <row r="82" spans="1:105" ht="42" x14ac:dyDescent="0.25">
      <c r="A82" s="39" t="s">
        <v>180</v>
      </c>
      <c r="B82" s="23" t="str">
        <f t="shared" ref="B82:AG82" si="115">IF(AND((B43+B32)&gt;B44,(B43+B32)&gt;(B45+B31),(B43+B32)&gt;B46,(B43+B32)&gt;B47,(B43+B32)&gt;B48,(B43+B32)&gt;B49),"Fe2+",IF(AND(B44&gt;(B43+B32),B44&gt;(B45+B31),B44&gt;B46,B44&gt;B47,B44&gt;B48,B44&gt;B49),"Mn2+",IF(AND((B45+B31)&gt;(B43+B32),(B45+B31)&gt;B44,(B45+B31)&gt;B46,(B45+B31)&gt;B47,(B45+B31)&gt;B48,(B45+B31)&gt;B49),"Mg2+",IF(B81=0,"","other"))))</f>
        <v>Mg2+</v>
      </c>
      <c r="C82" s="23" t="str">
        <f t="shared" si="115"/>
        <v>Mg2+</v>
      </c>
      <c r="D82" s="23" t="str">
        <f t="shared" si="115"/>
        <v>Fe2+</v>
      </c>
      <c r="E82" s="23" t="str">
        <f t="shared" si="115"/>
        <v/>
      </c>
      <c r="F82" s="23" t="str">
        <f t="shared" si="115"/>
        <v>Mg2+</v>
      </c>
      <c r="G82" s="23" t="str">
        <f t="shared" si="115"/>
        <v>Mg2+</v>
      </c>
      <c r="H82" s="23" t="str">
        <f t="shared" si="115"/>
        <v/>
      </c>
      <c r="I82" s="23" t="str">
        <f t="shared" si="115"/>
        <v/>
      </c>
      <c r="J82" s="23" t="str">
        <f t="shared" si="115"/>
        <v/>
      </c>
      <c r="K82" s="23" t="str">
        <f t="shared" si="115"/>
        <v>Mg2+</v>
      </c>
      <c r="L82" s="23" t="str">
        <f t="shared" si="115"/>
        <v>Mg2+</v>
      </c>
      <c r="M82" s="23" t="str">
        <f t="shared" si="115"/>
        <v>Fe2+</v>
      </c>
      <c r="N82" s="23" t="str">
        <f t="shared" si="115"/>
        <v/>
      </c>
      <c r="O82" s="23" t="str">
        <f t="shared" si="115"/>
        <v/>
      </c>
      <c r="P82" s="23" t="str">
        <f t="shared" si="115"/>
        <v>Fe2+</v>
      </c>
      <c r="Q82" s="23" t="str">
        <f t="shared" si="115"/>
        <v>Mg2+</v>
      </c>
      <c r="R82" s="23" t="str">
        <f t="shared" si="115"/>
        <v/>
      </c>
      <c r="S82" s="23" t="str">
        <f t="shared" si="115"/>
        <v/>
      </c>
      <c r="T82" s="23" t="str">
        <f t="shared" si="115"/>
        <v>Mg2+</v>
      </c>
      <c r="U82" s="23" t="str">
        <f t="shared" si="115"/>
        <v>Mg2+</v>
      </c>
      <c r="V82" s="23" t="str">
        <f t="shared" si="115"/>
        <v>Fe2+</v>
      </c>
      <c r="W82" s="23" t="str">
        <f t="shared" si="115"/>
        <v/>
      </c>
      <c r="X82" s="23" t="str">
        <f t="shared" si="115"/>
        <v/>
      </c>
      <c r="Y82" s="23" t="str">
        <f t="shared" si="115"/>
        <v>Mg2+</v>
      </c>
      <c r="Z82" s="23" t="str">
        <f t="shared" si="115"/>
        <v>Fe2+</v>
      </c>
      <c r="AA82" s="23" t="str">
        <f t="shared" si="115"/>
        <v>Mg2+</v>
      </c>
      <c r="AB82" s="23" t="str">
        <f t="shared" si="115"/>
        <v/>
      </c>
      <c r="AC82" s="23" t="str">
        <f t="shared" si="115"/>
        <v>Mg2+</v>
      </c>
      <c r="AD82" s="23" t="str">
        <f t="shared" si="115"/>
        <v>Fe2+</v>
      </c>
      <c r="AE82" s="23" t="str">
        <f t="shared" si="115"/>
        <v>Mg2+</v>
      </c>
      <c r="AF82" s="23" t="str">
        <f t="shared" si="115"/>
        <v>Mg2+</v>
      </c>
      <c r="AG82" s="23" t="str">
        <f t="shared" si="115"/>
        <v>Mg2+</v>
      </c>
      <c r="AH82" s="23" t="str">
        <f t="shared" ref="AH82:BM82" si="116">IF(AND((AH43+AH32)&gt;AH44,(AH43+AH32)&gt;(AH45+AH31),(AH43+AH32)&gt;AH46,(AH43+AH32)&gt;AH47,(AH43+AH32)&gt;AH48,(AH43+AH32)&gt;AH49),"Fe2+",IF(AND(AH44&gt;(AH43+AH32),AH44&gt;(AH45+AH31),AH44&gt;AH46,AH44&gt;AH47,AH44&gt;AH48,AH44&gt;AH49),"Mn2+",IF(AND((AH45+AH31)&gt;(AH43+AH32),(AH45+AH31)&gt;AH44,(AH45+AH31)&gt;AH46,(AH45+AH31)&gt;AH47,(AH45+AH31)&gt;AH48,(AH45+AH31)&gt;AH49),"Mg2+",IF(AH81=0,"","other"))))</f>
        <v>Mg2+</v>
      </c>
      <c r="AI82" s="23" t="str">
        <f t="shared" si="116"/>
        <v>Mg2+</v>
      </c>
      <c r="AJ82" s="23" t="str">
        <f t="shared" si="116"/>
        <v>Mg2+</v>
      </c>
      <c r="AK82" s="23" t="str">
        <f t="shared" si="116"/>
        <v>Fe2+</v>
      </c>
      <c r="AL82" s="23" t="str">
        <f t="shared" si="116"/>
        <v>Fe2+</v>
      </c>
      <c r="AM82" s="23" t="str">
        <f t="shared" si="116"/>
        <v>Fe2+</v>
      </c>
      <c r="AN82" s="23" t="str">
        <f t="shared" si="116"/>
        <v>Fe2+</v>
      </c>
      <c r="AO82" s="23" t="str">
        <f t="shared" si="116"/>
        <v>Mg2+</v>
      </c>
      <c r="AP82" s="23" t="str">
        <f t="shared" si="116"/>
        <v>Mg2+</v>
      </c>
      <c r="AQ82" s="23" t="str">
        <f t="shared" si="116"/>
        <v>Mg2+</v>
      </c>
      <c r="AR82" s="23" t="str">
        <f t="shared" si="116"/>
        <v>Mg2+</v>
      </c>
      <c r="AS82" s="23" t="str">
        <f t="shared" si="116"/>
        <v>Mg2+</v>
      </c>
      <c r="AT82" s="23" t="str">
        <f t="shared" si="116"/>
        <v>Mg2+</v>
      </c>
      <c r="AU82" s="23" t="str">
        <f t="shared" si="116"/>
        <v>Mn2+</v>
      </c>
      <c r="AV82" s="23" t="str">
        <f t="shared" si="116"/>
        <v>Mn2+</v>
      </c>
      <c r="AW82" s="23" t="str">
        <f t="shared" si="116"/>
        <v>Fe2+</v>
      </c>
      <c r="AX82" s="23" t="str">
        <f t="shared" si="116"/>
        <v>Mn2+</v>
      </c>
      <c r="AY82" s="23" t="str">
        <f t="shared" si="116"/>
        <v>Fe2+</v>
      </c>
      <c r="AZ82" s="23" t="str">
        <f t="shared" si="116"/>
        <v>Fe2+</v>
      </c>
      <c r="BA82" s="23" t="str">
        <f t="shared" si="116"/>
        <v>Fe2+</v>
      </c>
      <c r="BB82" s="23" t="str">
        <f t="shared" si="116"/>
        <v>Fe2+</v>
      </c>
      <c r="BC82" s="23" t="str">
        <f t="shared" si="116"/>
        <v>Fe2+</v>
      </c>
      <c r="BD82" s="23" t="str">
        <f t="shared" si="116"/>
        <v>Mg2+</v>
      </c>
      <c r="BE82" s="23" t="str">
        <f t="shared" si="116"/>
        <v>Fe2+</v>
      </c>
      <c r="BF82" s="23" t="str">
        <f t="shared" si="116"/>
        <v>Mg2+</v>
      </c>
      <c r="BG82" s="23" t="str">
        <f t="shared" si="116"/>
        <v>Fe2+</v>
      </c>
      <c r="BH82" s="23" t="str">
        <f t="shared" si="116"/>
        <v>Mg2+</v>
      </c>
      <c r="BI82" s="23" t="str">
        <f t="shared" si="116"/>
        <v>Mg2+</v>
      </c>
      <c r="BJ82" s="23" t="str">
        <f t="shared" si="116"/>
        <v>Mg2+</v>
      </c>
      <c r="BK82" s="23" t="str">
        <f t="shared" si="116"/>
        <v>Mg2+</v>
      </c>
      <c r="BL82" s="23" t="str">
        <f t="shared" si="116"/>
        <v>Fe2+</v>
      </c>
      <c r="BM82" s="23" t="str">
        <f t="shared" si="116"/>
        <v>Fe2+</v>
      </c>
      <c r="BN82" s="23" t="str">
        <f t="shared" ref="BN82:CS82" si="117">IF(AND((BN43+BN32)&gt;BN44,(BN43+BN32)&gt;(BN45+BN31),(BN43+BN32)&gt;BN46,(BN43+BN32)&gt;BN47,(BN43+BN32)&gt;BN48,(BN43+BN32)&gt;BN49),"Fe2+",IF(AND(BN44&gt;(BN43+BN32),BN44&gt;(BN45+BN31),BN44&gt;BN46,BN44&gt;BN47,BN44&gt;BN48,BN44&gt;BN49),"Mn2+",IF(AND((BN45+BN31)&gt;(BN43+BN32),(BN45+BN31)&gt;BN44,(BN45+BN31)&gt;BN46,(BN45+BN31)&gt;BN47,(BN45+BN31)&gt;BN48,(BN45+BN31)&gt;BN49),"Mg2+",IF(BN81=0,"","other"))))</f>
        <v>Mg2+</v>
      </c>
      <c r="BO82" s="23" t="str">
        <f t="shared" si="117"/>
        <v/>
      </c>
      <c r="BP82" s="23" t="str">
        <f t="shared" si="117"/>
        <v>Fe2+</v>
      </c>
      <c r="BQ82" s="23" t="str">
        <f t="shared" si="117"/>
        <v>Mg2+</v>
      </c>
      <c r="BR82" s="23" t="str">
        <f t="shared" si="117"/>
        <v>Mg2+</v>
      </c>
      <c r="BS82" s="23" t="str">
        <f t="shared" si="117"/>
        <v>Mg2+</v>
      </c>
      <c r="BT82" s="23" t="str">
        <f t="shared" si="117"/>
        <v/>
      </c>
      <c r="BU82" s="23" t="str">
        <f t="shared" si="117"/>
        <v>Mg2+</v>
      </c>
      <c r="BV82" s="23" t="str">
        <f t="shared" si="117"/>
        <v>Mg2+</v>
      </c>
      <c r="BW82" s="23" t="str">
        <f t="shared" si="117"/>
        <v>Mg2+</v>
      </c>
      <c r="BX82" s="23" t="str">
        <f t="shared" si="117"/>
        <v>Mg2+</v>
      </c>
      <c r="BY82" s="23" t="str">
        <f t="shared" si="117"/>
        <v>Mn2+</v>
      </c>
      <c r="BZ82" s="23" t="str">
        <f t="shared" si="117"/>
        <v>Mg2+</v>
      </c>
      <c r="CA82" s="23" t="str">
        <f t="shared" si="117"/>
        <v>Mg2+</v>
      </c>
      <c r="CB82" s="23" t="str">
        <f t="shared" si="117"/>
        <v/>
      </c>
      <c r="CC82" s="23" t="str">
        <f t="shared" si="117"/>
        <v/>
      </c>
      <c r="CD82" s="23" t="str">
        <f t="shared" si="117"/>
        <v/>
      </c>
      <c r="CE82" s="23" t="str">
        <f t="shared" si="117"/>
        <v/>
      </c>
      <c r="CF82" s="23" t="str">
        <f t="shared" si="117"/>
        <v>Mg2+</v>
      </c>
      <c r="CG82" s="23" t="str">
        <f t="shared" si="117"/>
        <v>Fe2+</v>
      </c>
      <c r="CH82" s="23" t="str">
        <f t="shared" si="117"/>
        <v/>
      </c>
      <c r="CI82" s="23" t="str">
        <f t="shared" si="117"/>
        <v>Mg2+</v>
      </c>
      <c r="CJ82" s="23" t="str">
        <f t="shared" si="117"/>
        <v>Fe2+</v>
      </c>
      <c r="CK82" s="23" t="str">
        <f t="shared" si="117"/>
        <v/>
      </c>
      <c r="CL82" s="23" t="str">
        <f t="shared" si="117"/>
        <v>Fe2+</v>
      </c>
      <c r="CM82" s="23" t="str">
        <f t="shared" si="117"/>
        <v>Mg2+</v>
      </c>
      <c r="CN82" s="23" t="str">
        <f t="shared" si="117"/>
        <v/>
      </c>
      <c r="CO82" s="23" t="str">
        <f t="shared" si="117"/>
        <v>Mg2+</v>
      </c>
      <c r="CP82" s="23" t="str">
        <f t="shared" si="117"/>
        <v>Fe2+</v>
      </c>
      <c r="CQ82" s="23" t="str">
        <f t="shared" si="117"/>
        <v>Fe2+</v>
      </c>
      <c r="CR82" s="23" t="str">
        <f t="shared" si="117"/>
        <v>Mg2+</v>
      </c>
      <c r="CS82" s="23" t="str">
        <f t="shared" si="117"/>
        <v>Mg2+</v>
      </c>
      <c r="CT82" s="23" t="str">
        <f t="shared" ref="CT82:DA82" si="118">IF(AND((CT43+CT32)&gt;CT44,(CT43+CT32)&gt;(CT45+CT31),(CT43+CT32)&gt;CT46,(CT43+CT32)&gt;CT47,(CT43+CT32)&gt;CT48,(CT43+CT32)&gt;CT49),"Fe2+",IF(AND(CT44&gt;(CT43+CT32),CT44&gt;(CT45+CT31),CT44&gt;CT46,CT44&gt;CT47,CT44&gt;CT48,CT44&gt;CT49),"Mn2+",IF(AND((CT45+CT31)&gt;(CT43+CT32),(CT45+CT31)&gt;CT44,(CT45+CT31)&gt;CT46,(CT45+CT31)&gt;CT47,(CT45+CT31)&gt;CT48,(CT45+CT31)&gt;CT49),"Mg2+",IF(CT81=0,"","other"))))</f>
        <v>Mn2+</v>
      </c>
      <c r="CU82" s="23" t="str">
        <f t="shared" si="118"/>
        <v>Mg2+</v>
      </c>
      <c r="CV82" s="23" t="str">
        <f t="shared" si="118"/>
        <v>Fe2+</v>
      </c>
      <c r="CW82" s="23" t="str">
        <f t="shared" si="118"/>
        <v>Mg2+</v>
      </c>
      <c r="CX82" s="23" t="str">
        <f t="shared" si="118"/>
        <v>Mn2+</v>
      </c>
      <c r="CY82" s="23" t="str">
        <f t="shared" si="118"/>
        <v/>
      </c>
      <c r="CZ82" s="23" t="str">
        <f t="shared" si="118"/>
        <v>Fe2+</v>
      </c>
      <c r="DA82" s="23" t="str">
        <f t="shared" si="118"/>
        <v>Fe2+</v>
      </c>
    </row>
    <row r="83" spans="1:105" ht="28.8" x14ac:dyDescent="0.25">
      <c r="A83" s="39" t="s">
        <v>177</v>
      </c>
      <c r="B83" s="44">
        <f t="shared" ref="B83:AG83" si="119">B43+B44+B45+B46+B47+B48+B49</f>
        <v>2.7841835019449555</v>
      </c>
      <c r="C83" s="44">
        <f t="shared" si="119"/>
        <v>2.9560692893220799</v>
      </c>
      <c r="D83" s="44">
        <f t="shared" si="119"/>
        <v>3</v>
      </c>
      <c r="E83" s="44">
        <f t="shared" si="119"/>
        <v>0</v>
      </c>
      <c r="F83" s="44">
        <f t="shared" si="119"/>
        <v>3.000021929795083</v>
      </c>
      <c r="G83" s="44">
        <f t="shared" si="119"/>
        <v>3.0001214734614723</v>
      </c>
      <c r="H83" s="44">
        <f t="shared" si="119"/>
        <v>0</v>
      </c>
      <c r="I83" s="44">
        <f t="shared" si="119"/>
        <v>0</v>
      </c>
      <c r="J83" s="44">
        <f t="shared" si="119"/>
        <v>0</v>
      </c>
      <c r="K83" s="44">
        <f t="shared" si="119"/>
        <v>1.9999259274656174</v>
      </c>
      <c r="L83" s="44">
        <f t="shared" si="119"/>
        <v>3.0001206534108826</v>
      </c>
      <c r="M83" s="44">
        <f t="shared" si="119"/>
        <v>3.0001264915805672</v>
      </c>
      <c r="N83" s="44">
        <f t="shared" si="119"/>
        <v>0</v>
      </c>
      <c r="O83" s="44">
        <f t="shared" si="119"/>
        <v>0</v>
      </c>
      <c r="P83" s="44">
        <f t="shared" si="119"/>
        <v>1.9999223777160724</v>
      </c>
      <c r="Q83" s="44">
        <f t="shared" si="119"/>
        <v>2.0000591730513753</v>
      </c>
      <c r="R83" s="44">
        <f t="shared" si="119"/>
        <v>0</v>
      </c>
      <c r="S83" s="44">
        <f t="shared" si="119"/>
        <v>0</v>
      </c>
      <c r="T83" s="44">
        <f t="shared" si="119"/>
        <v>2.9998949538020283</v>
      </c>
      <c r="U83" s="44">
        <f t="shared" si="119"/>
        <v>2.9999337510913038</v>
      </c>
      <c r="V83" s="44">
        <f t="shared" si="119"/>
        <v>2.9999566375609219</v>
      </c>
      <c r="W83" s="44">
        <f t="shared" si="119"/>
        <v>0</v>
      </c>
      <c r="X83" s="44">
        <f t="shared" si="119"/>
        <v>0</v>
      </c>
      <c r="Y83" s="44">
        <f t="shared" si="119"/>
        <v>1.9999770524702714</v>
      </c>
      <c r="Z83" s="44">
        <f t="shared" si="119"/>
        <v>1.9999558909502484</v>
      </c>
      <c r="AA83" s="44">
        <f t="shared" si="119"/>
        <v>2.000044986032214</v>
      </c>
      <c r="AB83" s="44">
        <f t="shared" si="119"/>
        <v>0</v>
      </c>
      <c r="AC83" s="44">
        <f t="shared" si="119"/>
        <v>2.9998943695898026</v>
      </c>
      <c r="AD83" s="44">
        <f t="shared" si="119"/>
        <v>3.0000832365441479</v>
      </c>
      <c r="AE83" s="44">
        <f t="shared" si="119"/>
        <v>1.9999380574060639</v>
      </c>
      <c r="AF83" s="44">
        <f t="shared" si="119"/>
        <v>2.5998922028633382</v>
      </c>
      <c r="AG83" s="44">
        <f t="shared" si="119"/>
        <v>2.6013174545848381</v>
      </c>
      <c r="AH83" s="44">
        <f t="shared" ref="AH83:BM83" si="120">AH43+AH44+AH45+AH46+AH47+AH48+AH49</f>
        <v>2.5999303552295365</v>
      </c>
      <c r="AI83" s="44">
        <f t="shared" si="120"/>
        <v>2.232002388567019</v>
      </c>
      <c r="AJ83" s="44">
        <f t="shared" si="120"/>
        <v>2.2929979875253692</v>
      </c>
      <c r="AK83" s="44">
        <f t="shared" si="120"/>
        <v>2.5952279965703831</v>
      </c>
      <c r="AL83" s="44">
        <f t="shared" si="120"/>
        <v>2.5291570706202311</v>
      </c>
      <c r="AM83" s="44">
        <f t="shared" si="120"/>
        <v>1.8500491187291561</v>
      </c>
      <c r="AN83" s="44">
        <f t="shared" si="120"/>
        <v>0.94426894849267928</v>
      </c>
      <c r="AO83" s="44">
        <f t="shared" si="120"/>
        <v>2.7123953075390319</v>
      </c>
      <c r="AP83" s="44">
        <f t="shared" si="120"/>
        <v>2.5542262219137073</v>
      </c>
      <c r="AQ83" s="44">
        <f t="shared" si="120"/>
        <v>2.8445442829985419</v>
      </c>
      <c r="AR83" s="44">
        <f t="shared" si="120"/>
        <v>2.9327025545227814</v>
      </c>
      <c r="AS83" s="44">
        <f t="shared" si="120"/>
        <v>2.7648893428977734</v>
      </c>
      <c r="AT83" s="44">
        <f t="shared" si="120"/>
        <v>2.9770517886132435</v>
      </c>
      <c r="AU83" s="44">
        <f t="shared" si="120"/>
        <v>0.44380727693765487</v>
      </c>
      <c r="AV83" s="44">
        <f t="shared" si="120"/>
        <v>0.6082968876134045</v>
      </c>
      <c r="AW83" s="44">
        <f t="shared" si="120"/>
        <v>0.15373237614759885</v>
      </c>
      <c r="AX83" s="44">
        <f t="shared" si="120"/>
        <v>3.5409129082831198E-2</v>
      </c>
      <c r="AY83" s="44">
        <f t="shared" si="120"/>
        <v>1.0486436091383586</v>
      </c>
      <c r="AZ83" s="44">
        <f t="shared" si="120"/>
        <v>2.2162744016389051</v>
      </c>
      <c r="BA83" s="44">
        <f t="shared" si="120"/>
        <v>2.1166963635223546</v>
      </c>
      <c r="BB83" s="44">
        <f t="shared" si="120"/>
        <v>2.2399738437987091</v>
      </c>
      <c r="BC83" s="44">
        <f t="shared" si="120"/>
        <v>1.7780834555761773</v>
      </c>
      <c r="BD83" s="44">
        <f t="shared" si="120"/>
        <v>2.4770951735887667</v>
      </c>
      <c r="BE83" s="44">
        <f t="shared" si="120"/>
        <v>2.2902439867774675</v>
      </c>
      <c r="BF83" s="44">
        <f t="shared" si="120"/>
        <v>2.3918376923731426</v>
      </c>
      <c r="BG83" s="44">
        <f t="shared" si="120"/>
        <v>2.2469180781095726</v>
      </c>
      <c r="BH83" s="44">
        <f t="shared" si="120"/>
        <v>2.6632097616284587</v>
      </c>
      <c r="BI83" s="44">
        <f t="shared" si="120"/>
        <v>2.8072770772374929</v>
      </c>
      <c r="BJ83" s="44">
        <f t="shared" si="120"/>
        <v>2.7142042574497651</v>
      </c>
      <c r="BK83" s="44">
        <f t="shared" si="120"/>
        <v>2.5426359021028828</v>
      </c>
      <c r="BL83" s="44">
        <f t="shared" si="120"/>
        <v>2.500002373021446</v>
      </c>
      <c r="BM83" s="44">
        <f t="shared" si="120"/>
        <v>1.9999666298538654</v>
      </c>
      <c r="BN83" s="44">
        <f t="shared" ref="BN83:BV83" si="121">BN43+BN44+BN45+BN46+BN47+BN48+BN49</f>
        <v>2.0000535030955042</v>
      </c>
      <c r="BO83" s="44">
        <f t="shared" si="121"/>
        <v>0</v>
      </c>
      <c r="BP83" s="44">
        <f t="shared" si="121"/>
        <v>2.333346173592179</v>
      </c>
      <c r="BQ83" s="44">
        <f t="shared" si="121"/>
        <v>2.666734574805167</v>
      </c>
      <c r="BR83" s="44">
        <f t="shared" si="121"/>
        <v>2.9999054137994108</v>
      </c>
      <c r="BS83" s="44">
        <f t="shared" si="121"/>
        <v>2.999970133559593</v>
      </c>
      <c r="BT83" s="44">
        <f t="shared" si="121"/>
        <v>0</v>
      </c>
      <c r="BU83" s="44">
        <f t="shared" si="121"/>
        <v>1.5499161233641741</v>
      </c>
      <c r="BV83" s="44">
        <f t="shared" si="121"/>
        <v>1.350041881680109</v>
      </c>
      <c r="BW83" s="44">
        <f t="shared" ref="BW83:CE83" si="122">BW43+BW44+BW45+BW46+BW47+BW48+BW49</f>
        <v>3.0009985670108508</v>
      </c>
      <c r="BX83" s="44">
        <f t="shared" si="122"/>
        <v>2.999983972561592</v>
      </c>
      <c r="BY83" s="44">
        <f t="shared" si="122"/>
        <v>2.9999677781175951</v>
      </c>
      <c r="BZ83" s="44">
        <f t="shared" si="122"/>
        <v>2.000027904142784</v>
      </c>
      <c r="CA83" s="44">
        <f t="shared" si="122"/>
        <v>1.9998850797381584</v>
      </c>
      <c r="CB83" s="44">
        <f t="shared" si="122"/>
        <v>0</v>
      </c>
      <c r="CC83" s="44">
        <f t="shared" si="122"/>
        <v>0</v>
      </c>
      <c r="CD83" s="44">
        <f t="shared" si="122"/>
        <v>0</v>
      </c>
      <c r="CE83" s="44">
        <f t="shared" si="122"/>
        <v>0</v>
      </c>
      <c r="CF83" s="44">
        <f t="shared" ref="CF83:CK83" si="123">CF43+CF44+CF45+CF46+CF47+CF48+CF49</f>
        <v>2.9999175295697991</v>
      </c>
      <c r="CG83" s="44">
        <f t="shared" si="123"/>
        <v>2.9999518505457843</v>
      </c>
      <c r="CH83" s="44">
        <f t="shared" si="123"/>
        <v>0</v>
      </c>
      <c r="CI83" s="44">
        <f t="shared" si="123"/>
        <v>0.99996111611101268</v>
      </c>
      <c r="CJ83" s="44">
        <f t="shared" si="123"/>
        <v>0.99996220938856617</v>
      </c>
      <c r="CK83" s="44">
        <f t="shared" si="123"/>
        <v>0</v>
      </c>
      <c r="CL83" s="44">
        <f t="shared" ref="CL83:DA83" si="124">CL43+CL44+CL45+CL46+CL47+CL48+CL49</f>
        <v>2.0000035458518317</v>
      </c>
      <c r="CM83" s="44">
        <f t="shared" si="124"/>
        <v>2.0001383400325543</v>
      </c>
      <c r="CN83" s="44">
        <f t="shared" si="124"/>
        <v>0</v>
      </c>
      <c r="CO83" s="44">
        <f t="shared" si="124"/>
        <v>1.9999807015648141</v>
      </c>
      <c r="CP83" s="44">
        <f t="shared" si="124"/>
        <v>2.0000718805584548</v>
      </c>
      <c r="CQ83" s="44">
        <f t="shared" si="124"/>
        <v>1.5000540907866617</v>
      </c>
      <c r="CR83" s="44">
        <f t="shared" si="124"/>
        <v>2.5508269842099729</v>
      </c>
      <c r="CS83" s="44">
        <f t="shared" si="124"/>
        <v>2.8204598407944546</v>
      </c>
      <c r="CT83" s="44">
        <f t="shared" si="124"/>
        <v>2.9039574507287974E-2</v>
      </c>
      <c r="CU83" s="44">
        <f t="shared" si="124"/>
        <v>2.6881233463656105</v>
      </c>
      <c r="CV83" s="44">
        <f t="shared" si="124"/>
        <v>0.17339664442092853</v>
      </c>
      <c r="CW83" s="44">
        <f t="shared" si="124"/>
        <v>1.5453560011154952</v>
      </c>
      <c r="CX83" s="44">
        <f t="shared" si="124"/>
        <v>7.0903023119869971E-2</v>
      </c>
      <c r="CY83" s="44">
        <f t="shared" si="124"/>
        <v>0</v>
      </c>
      <c r="CZ83" s="44">
        <f t="shared" si="124"/>
        <v>2.5934150870477555</v>
      </c>
      <c r="DA83" s="44">
        <f t="shared" si="124"/>
        <v>2.2502564064633628</v>
      </c>
    </row>
    <row r="84" spans="1:105" ht="42" x14ac:dyDescent="0.25">
      <c r="A84" s="39" t="s">
        <v>178</v>
      </c>
      <c r="B84" s="23" t="str">
        <f t="shared" ref="B84:AG84" si="125">IF(AND(B43&gt;B44,B43&gt;B45,B43&gt;B46,B43&gt;B47,B43&gt;B48,B43&gt;B49),"Fe2+",IF(AND(B44&gt;B43,B44&gt;B45,B44&gt;B46,B44&gt;B47,B44&gt;B48,B44&gt;B49),"Mn2+",IF(AND(B45&gt;B43,B45&gt;B44,B45&gt;B46,B45&gt;B47,B45&gt;B48,B45&gt;B49),"Mg2+",IF(B83=0,"","other"))))</f>
        <v>Mg2+</v>
      </c>
      <c r="C84" s="23" t="str">
        <f t="shared" si="125"/>
        <v>Mg2+</v>
      </c>
      <c r="D84" s="23" t="str">
        <f t="shared" si="125"/>
        <v>Fe2+</v>
      </c>
      <c r="E84" s="23" t="str">
        <f t="shared" si="125"/>
        <v/>
      </c>
      <c r="F84" s="23" t="str">
        <f t="shared" si="125"/>
        <v>Mg2+</v>
      </c>
      <c r="G84" s="23" t="str">
        <f t="shared" si="125"/>
        <v>Mg2+</v>
      </c>
      <c r="H84" s="23" t="str">
        <f t="shared" si="125"/>
        <v/>
      </c>
      <c r="I84" s="23" t="str">
        <f t="shared" si="125"/>
        <v/>
      </c>
      <c r="J84" s="23" t="str">
        <f t="shared" si="125"/>
        <v/>
      </c>
      <c r="K84" s="23" t="str">
        <f t="shared" si="125"/>
        <v>Mg2+</v>
      </c>
      <c r="L84" s="23" t="str">
        <f t="shared" si="125"/>
        <v>Mg2+</v>
      </c>
      <c r="M84" s="23" t="str">
        <f t="shared" si="125"/>
        <v>Fe2+</v>
      </c>
      <c r="N84" s="23" t="str">
        <f t="shared" si="125"/>
        <v/>
      </c>
      <c r="O84" s="23" t="str">
        <f t="shared" si="125"/>
        <v/>
      </c>
      <c r="P84" s="23" t="str">
        <f t="shared" si="125"/>
        <v>Fe2+</v>
      </c>
      <c r="Q84" s="23" t="str">
        <f t="shared" si="125"/>
        <v>Mg2+</v>
      </c>
      <c r="R84" s="23" t="str">
        <f t="shared" si="125"/>
        <v/>
      </c>
      <c r="S84" s="23" t="str">
        <f t="shared" si="125"/>
        <v/>
      </c>
      <c r="T84" s="23" t="str">
        <f t="shared" si="125"/>
        <v>Mg2+</v>
      </c>
      <c r="U84" s="23" t="str">
        <f t="shared" si="125"/>
        <v>Mg2+</v>
      </c>
      <c r="V84" s="23" t="str">
        <f t="shared" si="125"/>
        <v>Fe2+</v>
      </c>
      <c r="W84" s="23" t="str">
        <f t="shared" si="125"/>
        <v/>
      </c>
      <c r="X84" s="23" t="str">
        <f t="shared" si="125"/>
        <v/>
      </c>
      <c r="Y84" s="23" t="str">
        <f t="shared" si="125"/>
        <v>Mg2+</v>
      </c>
      <c r="Z84" s="23" t="str">
        <f t="shared" si="125"/>
        <v>Fe2+</v>
      </c>
      <c r="AA84" s="23" t="str">
        <f t="shared" si="125"/>
        <v>Mg2+</v>
      </c>
      <c r="AB84" s="23" t="str">
        <f t="shared" si="125"/>
        <v/>
      </c>
      <c r="AC84" s="23" t="str">
        <f t="shared" si="125"/>
        <v>Mg2+</v>
      </c>
      <c r="AD84" s="23" t="str">
        <f t="shared" si="125"/>
        <v>Fe2+</v>
      </c>
      <c r="AE84" s="23" t="str">
        <f t="shared" si="125"/>
        <v>Mg2+</v>
      </c>
      <c r="AF84" s="23" t="str">
        <f t="shared" si="125"/>
        <v>Mg2+</v>
      </c>
      <c r="AG84" s="23" t="str">
        <f t="shared" si="125"/>
        <v>Mg2+</v>
      </c>
      <c r="AH84" s="23" t="str">
        <f t="shared" ref="AH84:BM84" si="126">IF(AND(AH43&gt;AH44,AH43&gt;AH45,AH43&gt;AH46,AH43&gt;AH47,AH43&gt;AH48,AH43&gt;AH49),"Fe2+",IF(AND(AH44&gt;AH43,AH44&gt;AH45,AH44&gt;AH46,AH44&gt;AH47,AH44&gt;AH48,AH44&gt;AH49),"Mn2+",IF(AND(AH45&gt;AH43,AH45&gt;AH44,AH45&gt;AH46,AH45&gt;AH47,AH45&gt;AH48,AH45&gt;AH49),"Mg2+",IF(AH83=0,"","other"))))</f>
        <v>Mg2+</v>
      </c>
      <c r="AI84" s="23" t="str">
        <f t="shared" si="126"/>
        <v>Mg2+</v>
      </c>
      <c r="AJ84" s="23" t="str">
        <f t="shared" si="126"/>
        <v>Mg2+</v>
      </c>
      <c r="AK84" s="23" t="str">
        <f t="shared" si="126"/>
        <v>Fe2+</v>
      </c>
      <c r="AL84" s="23" t="str">
        <f t="shared" si="126"/>
        <v>Fe2+</v>
      </c>
      <c r="AM84" s="23" t="str">
        <f t="shared" si="126"/>
        <v>Fe2+</v>
      </c>
      <c r="AN84" s="23" t="str">
        <f t="shared" si="126"/>
        <v>Fe2+</v>
      </c>
      <c r="AO84" s="23" t="str">
        <f t="shared" si="126"/>
        <v>Mg2+</v>
      </c>
      <c r="AP84" s="23" t="str">
        <f t="shared" si="126"/>
        <v>Mg2+</v>
      </c>
      <c r="AQ84" s="23" t="str">
        <f t="shared" si="126"/>
        <v>Mg2+</v>
      </c>
      <c r="AR84" s="23" t="str">
        <f t="shared" si="126"/>
        <v>Mg2+</v>
      </c>
      <c r="AS84" s="23" t="str">
        <f t="shared" si="126"/>
        <v>Mg2+</v>
      </c>
      <c r="AT84" s="23" t="str">
        <f t="shared" si="126"/>
        <v>Mg2+</v>
      </c>
      <c r="AU84" s="23" t="str">
        <f t="shared" si="126"/>
        <v>Mn2+</v>
      </c>
      <c r="AV84" s="23" t="str">
        <f t="shared" si="126"/>
        <v>Mn2+</v>
      </c>
      <c r="AW84" s="23" t="str">
        <f t="shared" si="126"/>
        <v>Fe2+</v>
      </c>
      <c r="AX84" s="23" t="str">
        <f t="shared" si="126"/>
        <v>Mn2+</v>
      </c>
      <c r="AY84" s="23" t="str">
        <f t="shared" si="126"/>
        <v>Fe2+</v>
      </c>
      <c r="AZ84" s="23" t="str">
        <f t="shared" si="126"/>
        <v>Fe2+</v>
      </c>
      <c r="BA84" s="23" t="str">
        <f t="shared" si="126"/>
        <v>Fe2+</v>
      </c>
      <c r="BB84" s="23" t="str">
        <f t="shared" si="126"/>
        <v>Fe2+</v>
      </c>
      <c r="BC84" s="23" t="str">
        <f t="shared" si="126"/>
        <v>Fe2+</v>
      </c>
      <c r="BD84" s="23" t="str">
        <f t="shared" si="126"/>
        <v>Mg2+</v>
      </c>
      <c r="BE84" s="23" t="str">
        <f t="shared" si="126"/>
        <v>Fe2+</v>
      </c>
      <c r="BF84" s="23" t="str">
        <f t="shared" si="126"/>
        <v>Mg2+</v>
      </c>
      <c r="BG84" s="23" t="str">
        <f t="shared" si="126"/>
        <v>Fe2+</v>
      </c>
      <c r="BH84" s="23" t="str">
        <f t="shared" si="126"/>
        <v>Mg2+</v>
      </c>
      <c r="BI84" s="23" t="str">
        <f t="shared" si="126"/>
        <v>Mg2+</v>
      </c>
      <c r="BJ84" s="23" t="str">
        <f t="shared" si="126"/>
        <v>Mg2+</v>
      </c>
      <c r="BK84" s="23" t="str">
        <f t="shared" si="126"/>
        <v>Mg2+</v>
      </c>
      <c r="BL84" s="23" t="str">
        <f t="shared" si="126"/>
        <v>Fe2+</v>
      </c>
      <c r="BM84" s="23" t="str">
        <f t="shared" si="126"/>
        <v>Fe2+</v>
      </c>
      <c r="BN84" s="23" t="str">
        <f t="shared" ref="BN84:CS84" si="127">IF(AND(BN43&gt;BN44,BN43&gt;BN45,BN43&gt;BN46,BN43&gt;BN47,BN43&gt;BN48,BN43&gt;BN49),"Fe2+",IF(AND(BN44&gt;BN43,BN44&gt;BN45,BN44&gt;BN46,BN44&gt;BN47,BN44&gt;BN48,BN44&gt;BN49),"Mn2+",IF(AND(BN45&gt;BN43,BN45&gt;BN44,BN45&gt;BN46,BN45&gt;BN47,BN45&gt;BN48,BN45&gt;BN49),"Mg2+",IF(BN83=0,"","other"))))</f>
        <v>Mg2+</v>
      </c>
      <c r="BO84" s="23" t="str">
        <f t="shared" si="127"/>
        <v/>
      </c>
      <c r="BP84" s="23" t="str">
        <f t="shared" si="127"/>
        <v>Fe2+</v>
      </c>
      <c r="BQ84" s="23" t="str">
        <f t="shared" si="127"/>
        <v>Mg2+</v>
      </c>
      <c r="BR84" s="23" t="str">
        <f t="shared" si="127"/>
        <v>Fe2+</v>
      </c>
      <c r="BS84" s="23" t="str">
        <f t="shared" si="127"/>
        <v>Mg2+</v>
      </c>
      <c r="BT84" s="23" t="str">
        <f t="shared" si="127"/>
        <v/>
      </c>
      <c r="BU84" s="23" t="str">
        <f t="shared" si="127"/>
        <v>Mg2+</v>
      </c>
      <c r="BV84" s="23" t="str">
        <f t="shared" si="127"/>
        <v>Mg2+</v>
      </c>
      <c r="BW84" s="23" t="str">
        <f t="shared" si="127"/>
        <v>Mg2+</v>
      </c>
      <c r="BX84" s="23" t="str">
        <f t="shared" si="127"/>
        <v>Mg2+</v>
      </c>
      <c r="BY84" s="23" t="str">
        <f t="shared" si="127"/>
        <v>Mn2+</v>
      </c>
      <c r="BZ84" s="23" t="str">
        <f t="shared" si="127"/>
        <v>Mg2+</v>
      </c>
      <c r="CA84" s="23" t="str">
        <f t="shared" si="127"/>
        <v>Mg2+</v>
      </c>
      <c r="CB84" s="23" t="str">
        <f t="shared" si="127"/>
        <v/>
      </c>
      <c r="CC84" s="23" t="str">
        <f t="shared" si="127"/>
        <v/>
      </c>
      <c r="CD84" s="23" t="str">
        <f t="shared" si="127"/>
        <v/>
      </c>
      <c r="CE84" s="23" t="str">
        <f t="shared" si="127"/>
        <v/>
      </c>
      <c r="CF84" s="23" t="str">
        <f t="shared" si="127"/>
        <v>Mg2+</v>
      </c>
      <c r="CG84" s="23" t="str">
        <f t="shared" si="127"/>
        <v>Fe2+</v>
      </c>
      <c r="CH84" s="23" t="str">
        <f t="shared" si="127"/>
        <v/>
      </c>
      <c r="CI84" s="23" t="str">
        <f t="shared" si="127"/>
        <v>Mg2+</v>
      </c>
      <c r="CJ84" s="23" t="str">
        <f t="shared" si="127"/>
        <v>Fe2+</v>
      </c>
      <c r="CK84" s="23" t="str">
        <f t="shared" si="127"/>
        <v/>
      </c>
      <c r="CL84" s="23" t="str">
        <f t="shared" si="127"/>
        <v>Fe2+</v>
      </c>
      <c r="CM84" s="23" t="str">
        <f t="shared" si="127"/>
        <v>Mg2+</v>
      </c>
      <c r="CN84" s="23" t="str">
        <f t="shared" si="127"/>
        <v/>
      </c>
      <c r="CO84" s="23" t="str">
        <f t="shared" si="127"/>
        <v>Mg2+</v>
      </c>
      <c r="CP84" s="23" t="str">
        <f t="shared" si="127"/>
        <v>Fe2+</v>
      </c>
      <c r="CQ84" s="23" t="str">
        <f t="shared" si="127"/>
        <v>Fe2+</v>
      </c>
      <c r="CR84" s="23" t="str">
        <f t="shared" si="127"/>
        <v>Mg2+</v>
      </c>
      <c r="CS84" s="23" t="str">
        <f t="shared" si="127"/>
        <v>Mg2+</v>
      </c>
      <c r="CT84" s="23" t="str">
        <f t="shared" ref="CT84:DA84" si="128">IF(AND(CT43&gt;CT44,CT43&gt;CT45,CT43&gt;CT46,CT43&gt;CT47,CT43&gt;CT48,CT43&gt;CT49),"Fe2+",IF(AND(CT44&gt;CT43,CT44&gt;CT45,CT44&gt;CT46,CT44&gt;CT47,CT44&gt;CT48,CT44&gt;CT49),"Mn2+",IF(AND(CT45&gt;CT43,CT45&gt;CT44,CT45&gt;CT46,CT45&gt;CT47,CT45&gt;CT48,CT45&gt;CT49),"Mg2+",IF(CT83=0,"","other"))))</f>
        <v>Mn2+</v>
      </c>
      <c r="CU84" s="23" t="str">
        <f t="shared" si="128"/>
        <v>Fe2+</v>
      </c>
      <c r="CV84" s="23" t="str">
        <f t="shared" si="128"/>
        <v>Fe2+</v>
      </c>
      <c r="CW84" s="23" t="str">
        <f t="shared" si="128"/>
        <v>Mg2+</v>
      </c>
      <c r="CX84" s="23" t="str">
        <f t="shared" si="128"/>
        <v>Mn2+</v>
      </c>
      <c r="CY84" s="23" t="str">
        <f t="shared" si="128"/>
        <v/>
      </c>
      <c r="CZ84" s="23" t="str">
        <f t="shared" si="128"/>
        <v>Fe2+</v>
      </c>
      <c r="DA84" s="23" t="str">
        <f t="shared" si="128"/>
        <v>Fe2+</v>
      </c>
    </row>
    <row r="85" spans="1:105" ht="28.8" x14ac:dyDescent="0.25">
      <c r="A85" s="39" t="s">
        <v>179</v>
      </c>
      <c r="B85" s="44">
        <f t="shared" ref="B85:AG85" si="129">B31+B32</f>
        <v>0.14720100640661382</v>
      </c>
      <c r="C85" s="44">
        <f t="shared" si="129"/>
        <v>0</v>
      </c>
      <c r="D85" s="44">
        <f t="shared" si="129"/>
        <v>0</v>
      </c>
      <c r="E85" s="44">
        <f t="shared" si="129"/>
        <v>0</v>
      </c>
      <c r="F85" s="44">
        <f t="shared" si="129"/>
        <v>0</v>
      </c>
      <c r="G85" s="44">
        <f t="shared" si="129"/>
        <v>0</v>
      </c>
      <c r="H85" s="44">
        <f t="shared" si="129"/>
        <v>0</v>
      </c>
      <c r="I85" s="44">
        <f t="shared" si="129"/>
        <v>0</v>
      </c>
      <c r="J85" s="44">
        <f t="shared" si="129"/>
        <v>0</v>
      </c>
      <c r="K85" s="44">
        <f t="shared" si="129"/>
        <v>0</v>
      </c>
      <c r="L85" s="44">
        <f t="shared" si="129"/>
        <v>0.99997860513552617</v>
      </c>
      <c r="M85" s="44">
        <f t="shared" si="129"/>
        <v>1.0000351756120063</v>
      </c>
      <c r="N85" s="44">
        <f t="shared" si="129"/>
        <v>0</v>
      </c>
      <c r="O85" s="44">
        <f t="shared" si="129"/>
        <v>0</v>
      </c>
      <c r="P85" s="44">
        <f t="shared" si="129"/>
        <v>0</v>
      </c>
      <c r="Q85" s="44">
        <f t="shared" si="129"/>
        <v>0</v>
      </c>
      <c r="R85" s="44">
        <f t="shared" si="129"/>
        <v>0</v>
      </c>
      <c r="S85" s="44">
        <f t="shared" si="129"/>
        <v>0</v>
      </c>
      <c r="T85" s="44">
        <f t="shared" si="129"/>
        <v>0</v>
      </c>
      <c r="U85" s="44">
        <f t="shared" si="129"/>
        <v>0</v>
      </c>
      <c r="V85" s="44">
        <f t="shared" si="129"/>
        <v>0</v>
      </c>
      <c r="W85" s="44">
        <f t="shared" si="129"/>
        <v>0</v>
      </c>
      <c r="X85" s="44">
        <f t="shared" si="129"/>
        <v>0</v>
      </c>
      <c r="Y85" s="44">
        <f t="shared" si="129"/>
        <v>0</v>
      </c>
      <c r="Z85" s="44">
        <f t="shared" si="129"/>
        <v>0</v>
      </c>
      <c r="AA85" s="44">
        <f t="shared" si="129"/>
        <v>0</v>
      </c>
      <c r="AB85" s="44">
        <f t="shared" si="129"/>
        <v>0</v>
      </c>
      <c r="AC85" s="44">
        <f t="shared" si="129"/>
        <v>1.0000343786860171</v>
      </c>
      <c r="AD85" s="44">
        <f t="shared" si="129"/>
        <v>0.99998733393708061</v>
      </c>
      <c r="AE85" s="44">
        <f t="shared" si="129"/>
        <v>0</v>
      </c>
      <c r="AF85" s="44">
        <f t="shared" si="129"/>
        <v>0</v>
      </c>
      <c r="AG85" s="44">
        <f t="shared" si="129"/>
        <v>0</v>
      </c>
      <c r="AH85" s="44">
        <f t="shared" ref="AH85:BM85" si="130">AH31+AH32</f>
        <v>0</v>
      </c>
      <c r="AI85" s="44">
        <f t="shared" si="130"/>
        <v>0</v>
      </c>
      <c r="AJ85" s="44">
        <f t="shared" si="130"/>
        <v>0</v>
      </c>
      <c r="AK85" s="44">
        <f t="shared" si="130"/>
        <v>0.41964519060169714</v>
      </c>
      <c r="AL85" s="44">
        <f t="shared" si="130"/>
        <v>0</v>
      </c>
      <c r="AM85" s="44">
        <f t="shared" si="130"/>
        <v>0</v>
      </c>
      <c r="AN85" s="44">
        <f t="shared" si="130"/>
        <v>0</v>
      </c>
      <c r="AO85" s="44">
        <f t="shared" si="130"/>
        <v>0.58685568167257607</v>
      </c>
      <c r="AP85" s="44">
        <f t="shared" si="130"/>
        <v>0</v>
      </c>
      <c r="AQ85" s="44">
        <f t="shared" si="130"/>
        <v>0</v>
      </c>
      <c r="AR85" s="44">
        <f t="shared" si="130"/>
        <v>7.8837028156267586E-2</v>
      </c>
      <c r="AS85" s="44">
        <f t="shared" si="130"/>
        <v>0</v>
      </c>
      <c r="AT85" s="44">
        <f t="shared" si="130"/>
        <v>0.53032795668016419</v>
      </c>
      <c r="AU85" s="44">
        <f t="shared" si="130"/>
        <v>0</v>
      </c>
      <c r="AV85" s="44">
        <f t="shared" si="130"/>
        <v>0</v>
      </c>
      <c r="AW85" s="44">
        <f t="shared" si="130"/>
        <v>0</v>
      </c>
      <c r="AX85" s="44">
        <f t="shared" si="130"/>
        <v>0</v>
      </c>
      <c r="AY85" s="44">
        <f t="shared" si="130"/>
        <v>0</v>
      </c>
      <c r="AZ85" s="44">
        <f t="shared" si="130"/>
        <v>0</v>
      </c>
      <c r="BA85" s="44">
        <f t="shared" si="130"/>
        <v>0</v>
      </c>
      <c r="BB85" s="44">
        <f t="shared" si="130"/>
        <v>0</v>
      </c>
      <c r="BC85" s="44">
        <f t="shared" si="130"/>
        <v>0</v>
      </c>
      <c r="BD85" s="44">
        <f t="shared" si="130"/>
        <v>0</v>
      </c>
      <c r="BE85" s="44">
        <f t="shared" si="130"/>
        <v>0</v>
      </c>
      <c r="BF85" s="44">
        <f t="shared" si="130"/>
        <v>0</v>
      </c>
      <c r="BG85" s="44">
        <f t="shared" si="130"/>
        <v>0</v>
      </c>
      <c r="BH85" s="44">
        <f t="shared" si="130"/>
        <v>0</v>
      </c>
      <c r="BI85" s="44">
        <f t="shared" si="130"/>
        <v>0</v>
      </c>
      <c r="BJ85" s="44">
        <f t="shared" si="130"/>
        <v>0</v>
      </c>
      <c r="BK85" s="44">
        <f t="shared" si="130"/>
        <v>0</v>
      </c>
      <c r="BL85" s="44">
        <f t="shared" si="130"/>
        <v>0</v>
      </c>
      <c r="BM85" s="44">
        <f t="shared" si="130"/>
        <v>0</v>
      </c>
      <c r="BN85" s="44">
        <f t="shared" ref="BN85:BV85" si="131">BN31+BN32</f>
        <v>0</v>
      </c>
      <c r="BO85" s="44">
        <f t="shared" si="131"/>
        <v>0</v>
      </c>
      <c r="BP85" s="44">
        <f t="shared" si="131"/>
        <v>0</v>
      </c>
      <c r="BQ85" s="44">
        <f t="shared" si="131"/>
        <v>0</v>
      </c>
      <c r="BR85" s="44">
        <f t="shared" si="131"/>
        <v>1.0000943926451198</v>
      </c>
      <c r="BS85" s="44">
        <f t="shared" si="131"/>
        <v>9.9970190656555324E-2</v>
      </c>
      <c r="BT85" s="44">
        <f t="shared" si="131"/>
        <v>0</v>
      </c>
      <c r="BU85" s="44">
        <f t="shared" si="131"/>
        <v>0</v>
      </c>
      <c r="BV85" s="44">
        <f t="shared" si="131"/>
        <v>0</v>
      </c>
      <c r="BW85" s="44">
        <f t="shared" ref="BW85:CE85" si="132">BW31+BW32</f>
        <v>0</v>
      </c>
      <c r="BX85" s="44">
        <f t="shared" si="132"/>
        <v>2.1402413183935209E-6</v>
      </c>
      <c r="BY85" s="44">
        <f t="shared" si="132"/>
        <v>0</v>
      </c>
      <c r="BZ85" s="44">
        <f t="shared" si="132"/>
        <v>0</v>
      </c>
      <c r="CA85" s="44">
        <f t="shared" si="132"/>
        <v>0</v>
      </c>
      <c r="CB85" s="44">
        <f t="shared" si="132"/>
        <v>0</v>
      </c>
      <c r="CC85" s="44">
        <f t="shared" si="132"/>
        <v>0</v>
      </c>
      <c r="CD85" s="44">
        <f t="shared" si="132"/>
        <v>0</v>
      </c>
      <c r="CE85" s="44">
        <f t="shared" si="132"/>
        <v>0</v>
      </c>
      <c r="CF85" s="44">
        <f t="shared" ref="CF85:CK85" si="133">CF31+CF32</f>
        <v>0</v>
      </c>
      <c r="CG85" s="44">
        <f t="shared" si="133"/>
        <v>0</v>
      </c>
      <c r="CH85" s="44">
        <f t="shared" si="133"/>
        <v>0</v>
      </c>
      <c r="CI85" s="44">
        <f t="shared" si="133"/>
        <v>0</v>
      </c>
      <c r="CJ85" s="44">
        <f t="shared" si="133"/>
        <v>0</v>
      </c>
      <c r="CK85" s="44">
        <f t="shared" si="133"/>
        <v>0</v>
      </c>
      <c r="CL85" s="44">
        <f t="shared" ref="CL85:DA85" si="134">CL31+CL32</f>
        <v>0</v>
      </c>
      <c r="CM85" s="44">
        <f t="shared" si="134"/>
        <v>0</v>
      </c>
      <c r="CN85" s="44">
        <f t="shared" si="134"/>
        <v>0</v>
      </c>
      <c r="CO85" s="44">
        <f t="shared" si="134"/>
        <v>0</v>
      </c>
      <c r="CP85" s="44">
        <f t="shared" si="134"/>
        <v>4.0364155778682687E-5</v>
      </c>
      <c r="CQ85" s="44">
        <f t="shared" si="134"/>
        <v>0</v>
      </c>
      <c r="CR85" s="44">
        <f t="shared" si="134"/>
        <v>0</v>
      </c>
      <c r="CS85" s="44">
        <f t="shared" si="134"/>
        <v>0</v>
      </c>
      <c r="CT85" s="44">
        <f t="shared" si="134"/>
        <v>0</v>
      </c>
      <c r="CU85" s="44">
        <f t="shared" si="134"/>
        <v>1.005793268553612</v>
      </c>
      <c r="CV85" s="44">
        <f t="shared" si="134"/>
        <v>0</v>
      </c>
      <c r="CW85" s="44">
        <f t="shared" si="134"/>
        <v>0</v>
      </c>
      <c r="CX85" s="44">
        <f t="shared" si="134"/>
        <v>0</v>
      </c>
      <c r="CY85" s="44">
        <f t="shared" si="134"/>
        <v>0</v>
      </c>
      <c r="CZ85" s="44">
        <f t="shared" si="134"/>
        <v>0</v>
      </c>
      <c r="DA85" s="44">
        <f t="shared" si="134"/>
        <v>0</v>
      </c>
    </row>
    <row r="86" spans="1:105" ht="42" x14ac:dyDescent="0.25">
      <c r="A86" s="39" t="s">
        <v>181</v>
      </c>
      <c r="B86" s="23" t="str">
        <f t="shared" ref="B86:AG86" si="135">IF(B32&gt;B31,"Fe2+",IF(B31&gt;B32,"Mg2+",""))</f>
        <v>Mg2+</v>
      </c>
      <c r="C86" s="23" t="str">
        <f t="shared" si="135"/>
        <v/>
      </c>
      <c r="D86" s="23" t="str">
        <f t="shared" si="135"/>
        <v/>
      </c>
      <c r="E86" s="23" t="str">
        <f t="shared" si="135"/>
        <v/>
      </c>
      <c r="F86" s="23" t="str">
        <f t="shared" si="135"/>
        <v/>
      </c>
      <c r="G86" s="23" t="str">
        <f t="shared" si="135"/>
        <v/>
      </c>
      <c r="H86" s="23" t="str">
        <f t="shared" si="135"/>
        <v/>
      </c>
      <c r="I86" s="23" t="str">
        <f t="shared" si="135"/>
        <v/>
      </c>
      <c r="J86" s="23" t="str">
        <f t="shared" si="135"/>
        <v/>
      </c>
      <c r="K86" s="23" t="str">
        <f t="shared" si="135"/>
        <v/>
      </c>
      <c r="L86" s="23" t="str">
        <f t="shared" si="135"/>
        <v>Mg2+</v>
      </c>
      <c r="M86" s="23" t="str">
        <f t="shared" si="135"/>
        <v>Mg2+</v>
      </c>
      <c r="N86" s="23" t="str">
        <f t="shared" si="135"/>
        <v/>
      </c>
      <c r="O86" s="23" t="str">
        <f t="shared" si="135"/>
        <v/>
      </c>
      <c r="P86" s="23" t="str">
        <f t="shared" si="135"/>
        <v/>
      </c>
      <c r="Q86" s="23" t="str">
        <f t="shared" si="135"/>
        <v/>
      </c>
      <c r="R86" s="23" t="str">
        <f t="shared" si="135"/>
        <v/>
      </c>
      <c r="S86" s="23" t="str">
        <f t="shared" si="135"/>
        <v/>
      </c>
      <c r="T86" s="23" t="str">
        <f t="shared" si="135"/>
        <v/>
      </c>
      <c r="U86" s="23" t="str">
        <f t="shared" si="135"/>
        <v/>
      </c>
      <c r="V86" s="23" t="str">
        <f t="shared" si="135"/>
        <v/>
      </c>
      <c r="W86" s="23" t="str">
        <f t="shared" si="135"/>
        <v/>
      </c>
      <c r="X86" s="23" t="str">
        <f t="shared" si="135"/>
        <v/>
      </c>
      <c r="Y86" s="23" t="str">
        <f t="shared" si="135"/>
        <v/>
      </c>
      <c r="Z86" s="23" t="str">
        <f t="shared" si="135"/>
        <v/>
      </c>
      <c r="AA86" s="23" t="str">
        <f t="shared" si="135"/>
        <v/>
      </c>
      <c r="AB86" s="23" t="str">
        <f t="shared" si="135"/>
        <v/>
      </c>
      <c r="AC86" s="23" t="str">
        <f t="shared" si="135"/>
        <v>Mg2+</v>
      </c>
      <c r="AD86" s="23" t="str">
        <f t="shared" si="135"/>
        <v>Mg2+</v>
      </c>
      <c r="AE86" s="23" t="str">
        <f t="shared" si="135"/>
        <v/>
      </c>
      <c r="AF86" s="23" t="str">
        <f t="shared" si="135"/>
        <v/>
      </c>
      <c r="AG86" s="23" t="str">
        <f t="shared" si="135"/>
        <v/>
      </c>
      <c r="AH86" s="23" t="str">
        <f t="shared" ref="AH86:BM86" si="136">IF(AH32&gt;AH31,"Fe2+",IF(AH31&gt;AH32,"Mg2+",""))</f>
        <v/>
      </c>
      <c r="AI86" s="23" t="str">
        <f t="shared" si="136"/>
        <v/>
      </c>
      <c r="AJ86" s="23" t="str">
        <f t="shared" si="136"/>
        <v/>
      </c>
      <c r="AK86" s="23" t="str">
        <f t="shared" si="136"/>
        <v>Mg2+</v>
      </c>
      <c r="AL86" s="23" t="str">
        <f t="shared" si="136"/>
        <v/>
      </c>
      <c r="AM86" s="23" t="str">
        <f t="shared" si="136"/>
        <v/>
      </c>
      <c r="AN86" s="23" t="str">
        <f t="shared" si="136"/>
        <v/>
      </c>
      <c r="AO86" s="23" t="str">
        <f t="shared" si="136"/>
        <v>Mg2+</v>
      </c>
      <c r="AP86" s="23" t="str">
        <f t="shared" si="136"/>
        <v/>
      </c>
      <c r="AQ86" s="23" t="str">
        <f t="shared" si="136"/>
        <v/>
      </c>
      <c r="AR86" s="23" t="str">
        <f t="shared" si="136"/>
        <v>Mg2+</v>
      </c>
      <c r="AS86" s="23" t="str">
        <f t="shared" si="136"/>
        <v/>
      </c>
      <c r="AT86" s="23" t="str">
        <f t="shared" si="136"/>
        <v>Mg2+</v>
      </c>
      <c r="AU86" s="23" t="str">
        <f t="shared" si="136"/>
        <v/>
      </c>
      <c r="AV86" s="23" t="str">
        <f t="shared" si="136"/>
        <v/>
      </c>
      <c r="AW86" s="23" t="str">
        <f t="shared" si="136"/>
        <v/>
      </c>
      <c r="AX86" s="23" t="str">
        <f t="shared" si="136"/>
        <v/>
      </c>
      <c r="AY86" s="23" t="str">
        <f t="shared" si="136"/>
        <v/>
      </c>
      <c r="AZ86" s="23" t="str">
        <f t="shared" si="136"/>
        <v/>
      </c>
      <c r="BA86" s="23" t="str">
        <f t="shared" si="136"/>
        <v/>
      </c>
      <c r="BB86" s="23" t="str">
        <f t="shared" si="136"/>
        <v/>
      </c>
      <c r="BC86" s="23" t="str">
        <f t="shared" si="136"/>
        <v/>
      </c>
      <c r="BD86" s="23" t="str">
        <f t="shared" si="136"/>
        <v/>
      </c>
      <c r="BE86" s="23" t="str">
        <f t="shared" si="136"/>
        <v/>
      </c>
      <c r="BF86" s="23" t="str">
        <f t="shared" si="136"/>
        <v/>
      </c>
      <c r="BG86" s="23" t="str">
        <f t="shared" si="136"/>
        <v/>
      </c>
      <c r="BH86" s="23" t="str">
        <f t="shared" si="136"/>
        <v/>
      </c>
      <c r="BI86" s="23" t="str">
        <f t="shared" si="136"/>
        <v/>
      </c>
      <c r="BJ86" s="23" t="str">
        <f t="shared" si="136"/>
        <v/>
      </c>
      <c r="BK86" s="23" t="str">
        <f t="shared" si="136"/>
        <v/>
      </c>
      <c r="BL86" s="23" t="str">
        <f t="shared" si="136"/>
        <v/>
      </c>
      <c r="BM86" s="23" t="str">
        <f t="shared" si="136"/>
        <v/>
      </c>
      <c r="BN86" s="23" t="str">
        <f t="shared" ref="BN86:BV86" si="137">IF(BN32&gt;BN31,"Fe2+",IF(BN31&gt;BN32,"Mg2+",""))</f>
        <v/>
      </c>
      <c r="BO86" s="23" t="str">
        <f t="shared" si="137"/>
        <v/>
      </c>
      <c r="BP86" s="23" t="str">
        <f t="shared" si="137"/>
        <v/>
      </c>
      <c r="BQ86" s="23" t="str">
        <f t="shared" si="137"/>
        <v/>
      </c>
      <c r="BR86" s="23" t="str">
        <f t="shared" si="137"/>
        <v>Mg2+</v>
      </c>
      <c r="BS86" s="23" t="str">
        <f t="shared" si="137"/>
        <v>Mg2+</v>
      </c>
      <c r="BT86" s="23" t="str">
        <f t="shared" si="137"/>
        <v/>
      </c>
      <c r="BU86" s="23" t="str">
        <f t="shared" si="137"/>
        <v/>
      </c>
      <c r="BV86" s="23" t="str">
        <f t="shared" si="137"/>
        <v/>
      </c>
      <c r="BW86" s="23" t="str">
        <f t="shared" ref="BW86:CE86" si="138">IF(BW32&gt;BW31,"Fe2+",IF(BW31&gt;BW32,"Mg2+",""))</f>
        <v/>
      </c>
      <c r="BX86" s="23" t="str">
        <f t="shared" si="138"/>
        <v>Mg2+</v>
      </c>
      <c r="BY86" s="23" t="str">
        <f t="shared" si="138"/>
        <v/>
      </c>
      <c r="BZ86" s="23" t="str">
        <f t="shared" si="138"/>
        <v/>
      </c>
      <c r="CA86" s="23" t="str">
        <f t="shared" si="138"/>
        <v/>
      </c>
      <c r="CB86" s="23" t="str">
        <f t="shared" si="138"/>
        <v/>
      </c>
      <c r="CC86" s="23" t="str">
        <f t="shared" si="138"/>
        <v/>
      </c>
      <c r="CD86" s="23" t="str">
        <f t="shared" si="138"/>
        <v/>
      </c>
      <c r="CE86" s="23" t="str">
        <f t="shared" si="138"/>
        <v/>
      </c>
      <c r="CF86" s="23" t="str">
        <f t="shared" ref="CF86:CK86" si="139">IF(CF32&gt;CF31,"Fe2+",IF(CF31&gt;CF32,"Mg2+",""))</f>
        <v/>
      </c>
      <c r="CG86" s="23" t="str">
        <f t="shared" si="139"/>
        <v/>
      </c>
      <c r="CH86" s="23" t="str">
        <f t="shared" si="139"/>
        <v/>
      </c>
      <c r="CI86" s="23" t="str">
        <f t="shared" si="139"/>
        <v/>
      </c>
      <c r="CJ86" s="23" t="str">
        <f t="shared" si="139"/>
        <v/>
      </c>
      <c r="CK86" s="23" t="str">
        <f t="shared" si="139"/>
        <v/>
      </c>
      <c r="CL86" s="23" t="str">
        <f t="shared" ref="CL86:DA86" si="140">IF(CL32&gt;CL31,"Fe2+",IF(CL31&gt;CL32,"Mg2+",""))</f>
        <v/>
      </c>
      <c r="CM86" s="23" t="str">
        <f t="shared" si="140"/>
        <v/>
      </c>
      <c r="CN86" s="23" t="str">
        <f t="shared" si="140"/>
        <v/>
      </c>
      <c r="CO86" s="23" t="str">
        <f t="shared" si="140"/>
        <v/>
      </c>
      <c r="CP86" s="23" t="str">
        <f t="shared" si="140"/>
        <v>Mg2+</v>
      </c>
      <c r="CQ86" s="23" t="str">
        <f t="shared" si="140"/>
        <v/>
      </c>
      <c r="CR86" s="23" t="str">
        <f t="shared" si="140"/>
        <v/>
      </c>
      <c r="CS86" s="23" t="str">
        <f t="shared" si="140"/>
        <v/>
      </c>
      <c r="CT86" s="23" t="str">
        <f t="shared" si="140"/>
        <v/>
      </c>
      <c r="CU86" s="23" t="str">
        <f t="shared" si="140"/>
        <v>Mg2+</v>
      </c>
      <c r="CV86" s="23" t="str">
        <f t="shared" si="140"/>
        <v/>
      </c>
      <c r="CW86" s="23" t="str">
        <f t="shared" si="140"/>
        <v/>
      </c>
      <c r="CX86" s="23" t="str">
        <f t="shared" si="140"/>
        <v/>
      </c>
      <c r="CY86" s="23" t="str">
        <f t="shared" si="140"/>
        <v/>
      </c>
      <c r="CZ86" s="23" t="str">
        <f t="shared" si="140"/>
        <v/>
      </c>
      <c r="DA86" s="23" t="str">
        <f t="shared" si="140"/>
        <v/>
      </c>
    </row>
    <row r="87" spans="1:105" ht="28.8" x14ac:dyDescent="0.25">
      <c r="A87" s="43" t="s">
        <v>182</v>
      </c>
      <c r="B87" s="42">
        <f t="shared" ref="B87:AG87" si="141">B27+B28+B29+B30+B35+B38+B39+B40+B41+B42</f>
        <v>5.8527989935933862</v>
      </c>
      <c r="C87" s="42">
        <f t="shared" si="141"/>
        <v>6.0388593702261071</v>
      </c>
      <c r="D87" s="42">
        <f t="shared" si="141"/>
        <v>6</v>
      </c>
      <c r="E87" s="42">
        <f t="shared" si="141"/>
        <v>7.000201657492231</v>
      </c>
      <c r="F87" s="42">
        <f t="shared" si="141"/>
        <v>5.9999149445106674</v>
      </c>
      <c r="G87" s="42">
        <f t="shared" si="141"/>
        <v>6.0000416871104063</v>
      </c>
      <c r="H87" s="42">
        <f t="shared" si="141"/>
        <v>7.5001067096041121</v>
      </c>
      <c r="I87" s="42">
        <f t="shared" si="141"/>
        <v>9.0000266842005736</v>
      </c>
      <c r="J87" s="42">
        <f t="shared" si="141"/>
        <v>9.0000823078929155</v>
      </c>
      <c r="K87" s="42">
        <f t="shared" si="141"/>
        <v>6.999923348737414</v>
      </c>
      <c r="L87" s="42">
        <f t="shared" si="141"/>
        <v>5.0000213948644738</v>
      </c>
      <c r="M87" s="42">
        <f t="shared" si="141"/>
        <v>4.9999648243879937</v>
      </c>
      <c r="N87" s="42">
        <f t="shared" si="141"/>
        <v>7.0000415531145608</v>
      </c>
      <c r="O87" s="42">
        <f t="shared" si="141"/>
        <v>8.0000854971822637</v>
      </c>
      <c r="P87" s="42">
        <f t="shared" si="141"/>
        <v>6.9999021622577153</v>
      </c>
      <c r="Q87" s="42">
        <f t="shared" si="141"/>
        <v>7.0000371240078136</v>
      </c>
      <c r="R87" s="42">
        <f t="shared" si="141"/>
        <v>8.9998519470352676</v>
      </c>
      <c r="S87" s="42">
        <f t="shared" si="141"/>
        <v>7.49999281714073</v>
      </c>
      <c r="T87" s="42">
        <f t="shared" si="141"/>
        <v>5.999974822726319</v>
      </c>
      <c r="U87" s="42">
        <f t="shared" si="141"/>
        <v>5.9999578700532448</v>
      </c>
      <c r="V87" s="42">
        <f t="shared" si="141"/>
        <v>5.9999541840248529</v>
      </c>
      <c r="W87" s="42">
        <f t="shared" si="141"/>
        <v>9.0000414581452226</v>
      </c>
      <c r="X87" s="42">
        <f t="shared" si="141"/>
        <v>8.0000571451642415</v>
      </c>
      <c r="Y87" s="42">
        <f t="shared" si="141"/>
        <v>6.999905335889073</v>
      </c>
      <c r="Z87" s="42">
        <f t="shared" si="141"/>
        <v>7.0000082807734705</v>
      </c>
      <c r="AA87" s="42">
        <f t="shared" si="141"/>
        <v>7.0000398522335727</v>
      </c>
      <c r="AB87" s="42">
        <f t="shared" si="141"/>
        <v>6.9999262532750022</v>
      </c>
      <c r="AC87" s="42">
        <f t="shared" si="141"/>
        <v>4.9999656213139829</v>
      </c>
      <c r="AD87" s="42">
        <f t="shared" si="141"/>
        <v>5.0000126660629194</v>
      </c>
      <c r="AE87" s="42">
        <f t="shared" si="141"/>
        <v>6.9998978693052347</v>
      </c>
      <c r="AF87" s="42">
        <f t="shared" si="141"/>
        <v>6.3999310959639812</v>
      </c>
      <c r="AG87" s="42">
        <f t="shared" si="141"/>
        <v>6.403024036655431</v>
      </c>
      <c r="AH87" s="42">
        <f t="shared" ref="AH87:BM87" si="142">AH27+AH28+AH29+AH30+AH35+AH38+AH39+AH40+AH41+AH42</f>
        <v>6.4000980320826324</v>
      </c>
      <c r="AI87" s="42">
        <f t="shared" si="142"/>
        <v>6.5277390487239231</v>
      </c>
      <c r="AJ87" s="42">
        <f t="shared" si="142"/>
        <v>6.7074771684763537</v>
      </c>
      <c r="AK87" s="42">
        <f t="shared" si="142"/>
        <v>5.5803548093983029</v>
      </c>
      <c r="AL87" s="42">
        <f t="shared" si="142"/>
        <v>6.2366805023462408</v>
      </c>
      <c r="AM87" s="42">
        <f t="shared" si="142"/>
        <v>7.060691846050549</v>
      </c>
      <c r="AN87" s="42">
        <f t="shared" si="142"/>
        <v>7.9835220175295802</v>
      </c>
      <c r="AO87" s="42">
        <f t="shared" si="142"/>
        <v>5.4131443183274239</v>
      </c>
      <c r="AP87" s="42">
        <f t="shared" si="142"/>
        <v>6.3924777294604125</v>
      </c>
      <c r="AQ87" s="42">
        <f t="shared" si="142"/>
        <v>6.0660915227080885</v>
      </c>
      <c r="AR87" s="42">
        <f t="shared" si="142"/>
        <v>5.9211629718437324</v>
      </c>
      <c r="AS87" s="42">
        <f t="shared" si="142"/>
        <v>6.1179662383091982</v>
      </c>
      <c r="AT87" s="42">
        <f t="shared" si="142"/>
        <v>5.4696720433198358</v>
      </c>
      <c r="AU87" s="42">
        <f t="shared" si="142"/>
        <v>7.5261549139482975</v>
      </c>
      <c r="AV87" s="42">
        <f t="shared" si="142"/>
        <v>7.1673258692065751</v>
      </c>
      <c r="AW87" s="42">
        <f t="shared" si="142"/>
        <v>7.5667617951940898</v>
      </c>
      <c r="AX87" s="42">
        <f t="shared" si="142"/>
        <v>7.6266238403988771</v>
      </c>
      <c r="AY87" s="42">
        <f t="shared" si="142"/>
        <v>7.2753367153046602</v>
      </c>
      <c r="AZ87" s="42">
        <f t="shared" si="142"/>
        <v>6.8466763314264325</v>
      </c>
      <c r="BA87" s="42">
        <f t="shared" si="142"/>
        <v>6.8386003181540556</v>
      </c>
      <c r="BB87" s="42">
        <f t="shared" si="142"/>
        <v>6.6738764454415662</v>
      </c>
      <c r="BC87" s="42">
        <f t="shared" si="142"/>
        <v>7.0048511938448366</v>
      </c>
      <c r="BD87" s="42">
        <f t="shared" si="142"/>
        <v>6.4966759373232907</v>
      </c>
      <c r="BE87" s="42">
        <f t="shared" si="142"/>
        <v>6.7563047648103343</v>
      </c>
      <c r="BF87" s="42">
        <f t="shared" si="142"/>
        <v>6.521967055800018</v>
      </c>
      <c r="BG87" s="42">
        <f t="shared" si="142"/>
        <v>6.7408516956080398</v>
      </c>
      <c r="BH87" s="42">
        <f t="shared" si="142"/>
        <v>6.4864389927067538</v>
      </c>
      <c r="BI87" s="42">
        <f t="shared" si="142"/>
        <v>6.3064910773089506</v>
      </c>
      <c r="BJ87" s="42">
        <f t="shared" si="142"/>
        <v>6.3890381503056162</v>
      </c>
      <c r="BK87" s="42">
        <f t="shared" si="142"/>
        <v>6.5415209832732089</v>
      </c>
      <c r="BL87" s="42">
        <f t="shared" si="142"/>
        <v>6.2500014321225175</v>
      </c>
      <c r="BM87" s="42">
        <f t="shared" si="142"/>
        <v>6.4998888008195985</v>
      </c>
      <c r="BN87" s="42">
        <f t="shared" ref="BN87:BV87" si="143">BN27+BN28+BN29+BN30+BN35+BN38+BN39+BN40+BN41+BN42</f>
        <v>6.9998142343350871</v>
      </c>
      <c r="BO87" s="42">
        <f t="shared" si="143"/>
        <v>7.6665782453999931</v>
      </c>
      <c r="BP87" s="42">
        <f t="shared" si="143"/>
        <v>6.6665475155797651</v>
      </c>
      <c r="BQ87" s="42">
        <f t="shared" si="143"/>
        <v>6.3333417297915213</v>
      </c>
      <c r="BR87" s="42">
        <f t="shared" si="143"/>
        <v>4.9999056073548802</v>
      </c>
      <c r="BS87" s="42">
        <f t="shared" si="143"/>
        <v>5.9000298093434447</v>
      </c>
      <c r="BT87" s="42">
        <f t="shared" si="143"/>
        <v>7.4500373248323122</v>
      </c>
      <c r="BU87" s="42">
        <f t="shared" si="143"/>
        <v>6.6750354989139211</v>
      </c>
      <c r="BV87" s="42">
        <f t="shared" si="143"/>
        <v>6.8749131652165048</v>
      </c>
      <c r="BW87" s="42">
        <f t="shared" ref="BW87:CE87" si="144">BW27+BW28+BW29+BW30+BW35+BW38+BW39+BW40+BW41+BW42</f>
        <v>6.0013390083745826</v>
      </c>
      <c r="BX87" s="42">
        <f t="shared" si="144"/>
        <v>5.9999978597586816</v>
      </c>
      <c r="BY87" s="42">
        <f t="shared" si="144"/>
        <v>6.000068432873813</v>
      </c>
      <c r="BZ87" s="42">
        <f t="shared" si="144"/>
        <v>6.9999449333703083</v>
      </c>
      <c r="CA87" s="42">
        <f t="shared" si="144"/>
        <v>7.0000350206141349</v>
      </c>
      <c r="CB87" s="42">
        <f t="shared" si="144"/>
        <v>8.9999288222903751</v>
      </c>
      <c r="CC87" s="42">
        <f t="shared" si="144"/>
        <v>8.9999046638971745</v>
      </c>
      <c r="CD87" s="42">
        <f t="shared" si="144"/>
        <v>8.9999945371804451</v>
      </c>
      <c r="CE87" s="42">
        <f t="shared" si="144"/>
        <v>8.9999756418296055</v>
      </c>
      <c r="CF87" s="42">
        <f t="shared" ref="CF87:CK87" si="145">CF27+CF28+CF29+CF30+CF35+CF38+CF39+CF40+CF41+CF42</f>
        <v>6.0000519111368957</v>
      </c>
      <c r="CG87" s="42">
        <f t="shared" si="145"/>
        <v>5.9999680283433552</v>
      </c>
      <c r="CH87" s="42">
        <f t="shared" si="145"/>
        <v>7.5000570094124379</v>
      </c>
      <c r="CI87" s="42">
        <f t="shared" si="145"/>
        <v>8.0001178943283726</v>
      </c>
      <c r="CJ87" s="42">
        <f t="shared" si="145"/>
        <v>8.0000845085867809</v>
      </c>
      <c r="CK87" s="42">
        <f t="shared" si="145"/>
        <v>8.5000533402876908</v>
      </c>
      <c r="CL87" s="42">
        <f t="shared" ref="CL87:DA87" si="146">CL27+CL28+CL29+CL30+CL35+CL38+CL39+CL40+CL41+CL42</f>
        <v>7.0000338926402943</v>
      </c>
      <c r="CM87" s="42">
        <f t="shared" si="146"/>
        <v>7.0000718355818021</v>
      </c>
      <c r="CN87" s="42">
        <f t="shared" si="146"/>
        <v>8.0000798299348954</v>
      </c>
      <c r="CO87" s="42">
        <f t="shared" si="146"/>
        <v>6.0000472143295998</v>
      </c>
      <c r="CP87" s="42">
        <f t="shared" si="146"/>
        <v>5.9999596358442213</v>
      </c>
      <c r="CQ87" s="42">
        <f t="shared" si="146"/>
        <v>6.7499531292439023</v>
      </c>
      <c r="CR87" s="42">
        <f t="shared" si="146"/>
        <v>6.3507416036188111</v>
      </c>
      <c r="CS87" s="42">
        <f t="shared" si="146"/>
        <v>6.2287747897462493</v>
      </c>
      <c r="CT87" s="42">
        <f t="shared" si="146"/>
        <v>8.0475989171766216</v>
      </c>
      <c r="CU87" s="42">
        <f t="shared" si="146"/>
        <v>4.994206731446388</v>
      </c>
      <c r="CV87" s="42">
        <f t="shared" si="146"/>
        <v>7.1266960620691284</v>
      </c>
      <c r="CW87" s="42">
        <f t="shared" si="146"/>
        <v>7.2576092000742749</v>
      </c>
      <c r="CX87" s="42">
        <f t="shared" si="146"/>
        <v>8.89185298856823</v>
      </c>
      <c r="CY87" s="42">
        <f t="shared" si="146"/>
        <v>8.0859615170047121</v>
      </c>
      <c r="CZ87" s="42">
        <f t="shared" si="146"/>
        <v>6.1072624041573214</v>
      </c>
      <c r="DA87" s="42">
        <f t="shared" si="146"/>
        <v>6.6458593830186299</v>
      </c>
    </row>
    <row r="88" spans="1:105" ht="42" x14ac:dyDescent="0.25">
      <c r="A88" s="43" t="s">
        <v>183</v>
      </c>
      <c r="B88" s="41" t="str">
        <f t="shared" ref="B88:AG88" si="147">IF(AND((B35+B27)&gt;(B38+B29),(B35+B27)&gt;(B40+B30),(B35+B27)&gt;(B39+B28)),"Al3+",IF(AND((B40+B30)&gt;(B35+B27),(B40+B30)&gt;(B38+B29),(B40+B30)&gt;(B39+B28)),"Fe3+",IF(AND((B39+B28)&gt;(B35+B27),(B39+B28)&gt;(B38+B29),(B39+B28)&gt;(B40+B30)),"Cr3+",IF(AND((B38+B29)&gt;(B35+B27),(B38+B29)&gt;(B40+B30),(B38+B29)&gt;(B39+B28)),"V3+","other"))))</f>
        <v>Al3+</v>
      </c>
      <c r="C88" s="41" t="str">
        <f t="shared" si="147"/>
        <v>Al3+</v>
      </c>
      <c r="D88" s="41" t="str">
        <f t="shared" si="147"/>
        <v>Al3+</v>
      </c>
      <c r="E88" s="41" t="str">
        <f t="shared" si="147"/>
        <v>Al3+</v>
      </c>
      <c r="F88" s="41" t="str">
        <f t="shared" si="147"/>
        <v>Al3+</v>
      </c>
      <c r="G88" s="41" t="str">
        <f t="shared" si="147"/>
        <v>Cr3+</v>
      </c>
      <c r="H88" s="41" t="str">
        <f t="shared" si="147"/>
        <v>Al3+</v>
      </c>
      <c r="I88" s="41" t="str">
        <f t="shared" si="147"/>
        <v>Al3+</v>
      </c>
      <c r="J88" s="41" t="str">
        <f t="shared" si="147"/>
        <v>Al3+</v>
      </c>
      <c r="K88" s="41" t="str">
        <f t="shared" si="147"/>
        <v>Fe3+</v>
      </c>
      <c r="L88" s="41" t="str">
        <f t="shared" si="147"/>
        <v>Al3+</v>
      </c>
      <c r="M88" s="41" t="str">
        <f t="shared" si="147"/>
        <v>Al3+</v>
      </c>
      <c r="N88" s="41" t="str">
        <f t="shared" si="147"/>
        <v>Al3+</v>
      </c>
      <c r="O88" s="41" t="str">
        <f t="shared" si="147"/>
        <v>Al3+</v>
      </c>
      <c r="P88" s="41" t="str">
        <f t="shared" si="147"/>
        <v>Al3+</v>
      </c>
      <c r="Q88" s="41" t="str">
        <f t="shared" si="147"/>
        <v>Al3+</v>
      </c>
      <c r="R88" s="41" t="str">
        <f t="shared" si="147"/>
        <v>Al3+</v>
      </c>
      <c r="S88" s="41" t="str">
        <f t="shared" si="147"/>
        <v>Al3+</v>
      </c>
      <c r="T88" s="41" t="str">
        <f t="shared" si="147"/>
        <v>Al3+</v>
      </c>
      <c r="U88" s="41" t="str">
        <f t="shared" si="147"/>
        <v>Cr3+</v>
      </c>
      <c r="V88" s="41" t="str">
        <f t="shared" si="147"/>
        <v>Al3+</v>
      </c>
      <c r="W88" s="41" t="str">
        <f t="shared" si="147"/>
        <v>Al3+</v>
      </c>
      <c r="X88" s="41" t="str">
        <f t="shared" si="147"/>
        <v>Al3+</v>
      </c>
      <c r="Y88" s="41" t="str">
        <f t="shared" si="147"/>
        <v>Al3+</v>
      </c>
      <c r="Z88" s="41" t="str">
        <f t="shared" si="147"/>
        <v>Al3+</v>
      </c>
      <c r="AA88" s="41" t="str">
        <f t="shared" si="147"/>
        <v>Cr3+</v>
      </c>
      <c r="AB88" s="41" t="str">
        <f t="shared" si="147"/>
        <v>Al3+</v>
      </c>
      <c r="AC88" s="41" t="str">
        <f t="shared" si="147"/>
        <v>Al3+</v>
      </c>
      <c r="AD88" s="41" t="str">
        <f t="shared" si="147"/>
        <v>Al3+</v>
      </c>
      <c r="AE88" s="41" t="str">
        <f t="shared" si="147"/>
        <v>Fe3+</v>
      </c>
      <c r="AF88" s="41" t="str">
        <f t="shared" si="147"/>
        <v>Al3+</v>
      </c>
      <c r="AG88" s="41" t="str">
        <f t="shared" si="147"/>
        <v>Al3+</v>
      </c>
      <c r="AH88" s="41" t="str">
        <f t="shared" ref="AH88:BM88" si="148">IF(AND((AH35+AH27)&gt;(AH38+AH29),(AH35+AH27)&gt;(AH40+AH30),(AH35+AH27)&gt;(AH39+AH28)),"Al3+",IF(AND((AH40+AH30)&gt;(AH35+AH27),(AH40+AH30)&gt;(AH38+AH29),(AH40+AH30)&gt;(AH39+AH28)),"Fe3+",IF(AND((AH39+AH28)&gt;(AH35+AH27),(AH39+AH28)&gt;(AH38+AH29),(AH39+AH28)&gt;(AH40+AH30)),"Cr3+",IF(AND((AH38+AH29)&gt;(AH35+AH27),(AH38+AH29)&gt;(AH40+AH30),(AH38+AH29)&gt;(AH39+AH28)),"V3+","other"))))</f>
        <v>Al3+</v>
      </c>
      <c r="AI88" s="41" t="str">
        <f t="shared" si="148"/>
        <v>Al3+</v>
      </c>
      <c r="AJ88" s="41" t="str">
        <f t="shared" si="148"/>
        <v>Fe3+</v>
      </c>
      <c r="AK88" s="41" t="str">
        <f t="shared" si="148"/>
        <v>Al3+</v>
      </c>
      <c r="AL88" s="41" t="str">
        <f t="shared" si="148"/>
        <v>Al3+</v>
      </c>
      <c r="AM88" s="41" t="str">
        <f t="shared" si="148"/>
        <v>Al3+</v>
      </c>
      <c r="AN88" s="41" t="str">
        <f t="shared" si="148"/>
        <v>Al3+</v>
      </c>
      <c r="AO88" s="41" t="str">
        <f t="shared" si="148"/>
        <v>Al3+</v>
      </c>
      <c r="AP88" s="41" t="str">
        <f t="shared" si="148"/>
        <v>Al3+</v>
      </c>
      <c r="AQ88" s="41" t="str">
        <f t="shared" si="148"/>
        <v>Al3+</v>
      </c>
      <c r="AR88" s="41" t="str">
        <f t="shared" si="148"/>
        <v>Al3+</v>
      </c>
      <c r="AS88" s="41" t="str">
        <f t="shared" si="148"/>
        <v>Al3+</v>
      </c>
      <c r="AT88" s="41" t="str">
        <f t="shared" si="148"/>
        <v>Al3+</v>
      </c>
      <c r="AU88" s="41" t="str">
        <f t="shared" si="148"/>
        <v>Al3+</v>
      </c>
      <c r="AV88" s="41" t="str">
        <f t="shared" si="148"/>
        <v>Al3+</v>
      </c>
      <c r="AW88" s="41" t="str">
        <f t="shared" si="148"/>
        <v>Al3+</v>
      </c>
      <c r="AX88" s="41" t="str">
        <f t="shared" si="148"/>
        <v>Al3+</v>
      </c>
      <c r="AY88" s="41" t="str">
        <f t="shared" si="148"/>
        <v>Al3+</v>
      </c>
      <c r="AZ88" s="41" t="str">
        <f t="shared" si="148"/>
        <v>Al3+</v>
      </c>
      <c r="BA88" s="41" t="str">
        <f t="shared" si="148"/>
        <v>Al3+</v>
      </c>
      <c r="BB88" s="41" t="str">
        <f t="shared" si="148"/>
        <v>Al3+</v>
      </c>
      <c r="BC88" s="41" t="str">
        <f t="shared" si="148"/>
        <v>Al3+</v>
      </c>
      <c r="BD88" s="41" t="str">
        <f t="shared" si="148"/>
        <v>Al3+</v>
      </c>
      <c r="BE88" s="41" t="str">
        <f t="shared" si="148"/>
        <v>Al3+</v>
      </c>
      <c r="BF88" s="41" t="str">
        <f t="shared" si="148"/>
        <v>Al3+</v>
      </c>
      <c r="BG88" s="41" t="str">
        <f t="shared" si="148"/>
        <v>Al3+</v>
      </c>
      <c r="BH88" s="41" t="str">
        <f t="shared" si="148"/>
        <v>Al3+</v>
      </c>
      <c r="BI88" s="41" t="str">
        <f t="shared" si="148"/>
        <v>Al3+</v>
      </c>
      <c r="BJ88" s="41" t="str">
        <f t="shared" si="148"/>
        <v>Al3+</v>
      </c>
      <c r="BK88" s="41" t="str">
        <f t="shared" si="148"/>
        <v>Al3+</v>
      </c>
      <c r="BL88" s="41" t="str">
        <f t="shared" si="148"/>
        <v>Al3+</v>
      </c>
      <c r="BM88" s="41" t="str">
        <f t="shared" si="148"/>
        <v>Al3+</v>
      </c>
      <c r="BN88" s="41" t="str">
        <f t="shared" ref="BN88:CS88" si="149">IF(AND((BN35+BN27)&gt;(BN38+BN29),(BN35+BN27)&gt;(BN40+BN30),(BN35+BN27)&gt;(BN39+BN28)),"Al3+",IF(AND((BN40+BN30)&gt;(BN35+BN27),(BN40+BN30)&gt;(BN38+BN29),(BN40+BN30)&gt;(BN39+BN28)),"Fe3+",IF(AND((BN39+BN28)&gt;(BN35+BN27),(BN39+BN28)&gt;(BN38+BN29),(BN39+BN28)&gt;(BN40+BN30)),"Cr3+",IF(AND((BN38+BN29)&gt;(BN35+BN27),(BN38+BN29)&gt;(BN40+BN30),(BN38+BN29)&gt;(BN39+BN28)),"V3+","other"))))</f>
        <v>Fe3+</v>
      </c>
      <c r="BO88" s="41" t="str">
        <f t="shared" si="149"/>
        <v>Al3+</v>
      </c>
      <c r="BP88" s="41" t="str">
        <f t="shared" si="149"/>
        <v>Al3+</v>
      </c>
      <c r="BQ88" s="41" t="str">
        <f t="shared" si="149"/>
        <v>Al3+</v>
      </c>
      <c r="BR88" s="41" t="str">
        <f t="shared" si="149"/>
        <v>Al3+</v>
      </c>
      <c r="BS88" s="41" t="str">
        <f t="shared" si="149"/>
        <v>Al3+</v>
      </c>
      <c r="BT88" s="41" t="str">
        <f t="shared" si="149"/>
        <v>Al3+</v>
      </c>
      <c r="BU88" s="41" t="str">
        <f t="shared" si="149"/>
        <v>Al3+</v>
      </c>
      <c r="BV88" s="41" t="str">
        <f t="shared" si="149"/>
        <v>Al3+</v>
      </c>
      <c r="BW88" s="41" t="str">
        <f t="shared" si="149"/>
        <v>V3+</v>
      </c>
      <c r="BX88" s="41" t="str">
        <f t="shared" si="149"/>
        <v>Al3+</v>
      </c>
      <c r="BY88" s="41" t="str">
        <f t="shared" si="149"/>
        <v>Al3+</v>
      </c>
      <c r="BZ88" s="41" t="str">
        <f t="shared" si="149"/>
        <v>Al3+</v>
      </c>
      <c r="CA88" s="41" t="str">
        <f t="shared" si="149"/>
        <v>Fe3+</v>
      </c>
      <c r="CB88" s="41" t="str">
        <f t="shared" si="149"/>
        <v>Al3+</v>
      </c>
      <c r="CC88" s="41" t="str">
        <f t="shared" si="149"/>
        <v>Al3+</v>
      </c>
      <c r="CD88" s="41" t="str">
        <f t="shared" si="149"/>
        <v>Al3+</v>
      </c>
      <c r="CE88" s="41" t="str">
        <f t="shared" si="149"/>
        <v>Al3+</v>
      </c>
      <c r="CF88" s="41" t="str">
        <f t="shared" si="149"/>
        <v>Al3+</v>
      </c>
      <c r="CG88" s="41" t="str">
        <f t="shared" si="149"/>
        <v>Al3+</v>
      </c>
      <c r="CH88" s="41" t="str">
        <f t="shared" si="149"/>
        <v>Al3+</v>
      </c>
      <c r="CI88" s="41" t="str">
        <f t="shared" si="149"/>
        <v>Al3+</v>
      </c>
      <c r="CJ88" s="41" t="str">
        <f t="shared" si="149"/>
        <v>Al3+</v>
      </c>
      <c r="CK88" s="41" t="str">
        <f t="shared" si="149"/>
        <v>Al3+</v>
      </c>
      <c r="CL88" s="41" t="str">
        <f t="shared" si="149"/>
        <v>Al3+</v>
      </c>
      <c r="CM88" s="41" t="str">
        <f t="shared" si="149"/>
        <v>Al3+</v>
      </c>
      <c r="CN88" s="41" t="str">
        <f t="shared" si="149"/>
        <v>Al3+</v>
      </c>
      <c r="CO88" s="41" t="str">
        <f t="shared" si="149"/>
        <v>Al3+</v>
      </c>
      <c r="CP88" s="41" t="str">
        <f t="shared" si="149"/>
        <v>Al3+</v>
      </c>
      <c r="CQ88" s="41" t="str">
        <f t="shared" si="149"/>
        <v>Al3+</v>
      </c>
      <c r="CR88" s="41" t="str">
        <f t="shared" si="149"/>
        <v>Cr3+</v>
      </c>
      <c r="CS88" s="41" t="str">
        <f t="shared" si="149"/>
        <v>Al3+</v>
      </c>
      <c r="CT88" s="41" t="str">
        <f t="shared" ref="CT88:DA88" si="150">IF(AND((CT35+CT27)&gt;(CT38+CT29),(CT35+CT27)&gt;(CT40+CT30),(CT35+CT27)&gt;(CT39+CT28)),"Al3+",IF(AND((CT40+CT30)&gt;(CT35+CT27),(CT40+CT30)&gt;(CT38+CT29),(CT40+CT30)&gt;(CT39+CT28)),"Fe3+",IF(AND((CT39+CT28)&gt;(CT35+CT27),(CT39+CT28)&gt;(CT38+CT29),(CT39+CT28)&gt;(CT40+CT30)),"Cr3+",IF(AND((CT38+CT29)&gt;(CT35+CT27),(CT38+CT29)&gt;(CT40+CT30),(CT38+CT29)&gt;(CT39+CT28)),"V3+","other"))))</f>
        <v>Al3+</v>
      </c>
      <c r="CU88" s="41" t="str">
        <f t="shared" si="150"/>
        <v>Al3+</v>
      </c>
      <c r="CV88" s="41" t="str">
        <f t="shared" si="150"/>
        <v>Al3+</v>
      </c>
      <c r="CW88" s="41" t="str">
        <f t="shared" si="150"/>
        <v>Al3+</v>
      </c>
      <c r="CX88" s="41" t="str">
        <f t="shared" si="150"/>
        <v>Al3+</v>
      </c>
      <c r="CY88" s="41" t="str">
        <f t="shared" si="150"/>
        <v>Al3+</v>
      </c>
      <c r="CZ88" s="41" t="str">
        <f t="shared" si="150"/>
        <v>Al3+</v>
      </c>
      <c r="DA88" s="41" t="str">
        <f t="shared" si="150"/>
        <v>Al3+</v>
      </c>
    </row>
    <row r="89" spans="1:105" ht="28.8" x14ac:dyDescent="0.25">
      <c r="A89" s="43" t="s">
        <v>184</v>
      </c>
      <c r="B89" s="42">
        <f t="shared" ref="B89:AG89" si="151">B35+B38+B39+B40+B42+B41</f>
        <v>0</v>
      </c>
      <c r="C89" s="42">
        <f t="shared" si="151"/>
        <v>3.8859370226107123E-2</v>
      </c>
      <c r="D89" s="42">
        <f t="shared" si="151"/>
        <v>0</v>
      </c>
      <c r="E89" s="42">
        <f t="shared" si="151"/>
        <v>1.000201657492231</v>
      </c>
      <c r="F89" s="42">
        <f t="shared" si="151"/>
        <v>0</v>
      </c>
      <c r="G89" s="42">
        <f t="shared" si="151"/>
        <v>4.1687110406307681E-5</v>
      </c>
      <c r="H89" s="42">
        <f t="shared" si="151"/>
        <v>1.5001067096041121</v>
      </c>
      <c r="I89" s="42">
        <f t="shared" si="151"/>
        <v>3.0000266842005736</v>
      </c>
      <c r="J89" s="42">
        <f t="shared" si="151"/>
        <v>3.0000823078929155</v>
      </c>
      <c r="K89" s="42">
        <f t="shared" si="151"/>
        <v>0.99992334873741395</v>
      </c>
      <c r="L89" s="42">
        <f t="shared" si="151"/>
        <v>0</v>
      </c>
      <c r="M89" s="42">
        <f t="shared" si="151"/>
        <v>0</v>
      </c>
      <c r="N89" s="42">
        <f t="shared" si="151"/>
        <v>1.0000415531145608</v>
      </c>
      <c r="O89" s="42">
        <f t="shared" si="151"/>
        <v>2.0000854971822637</v>
      </c>
      <c r="P89" s="42">
        <f t="shared" si="151"/>
        <v>0.99990216225771533</v>
      </c>
      <c r="Q89" s="42">
        <f t="shared" si="151"/>
        <v>1.0000371240078136</v>
      </c>
      <c r="R89" s="42">
        <f t="shared" si="151"/>
        <v>2.9999535448376968</v>
      </c>
      <c r="S89" s="42">
        <f t="shared" si="151"/>
        <v>1.49999281714073</v>
      </c>
      <c r="T89" s="42">
        <f t="shared" si="151"/>
        <v>0</v>
      </c>
      <c r="U89" s="42">
        <f t="shared" si="151"/>
        <v>0</v>
      </c>
      <c r="V89" s="42">
        <f t="shared" si="151"/>
        <v>0</v>
      </c>
      <c r="W89" s="42">
        <f t="shared" si="151"/>
        <v>3.0000414581452226</v>
      </c>
      <c r="X89" s="42">
        <f t="shared" si="151"/>
        <v>2.0000571451642415</v>
      </c>
      <c r="Y89" s="42">
        <f t="shared" si="151"/>
        <v>0.99990533588907304</v>
      </c>
      <c r="Z89" s="42">
        <f t="shared" si="151"/>
        <v>1.0000082807734705</v>
      </c>
      <c r="AA89" s="42">
        <f t="shared" si="151"/>
        <v>1.0000398522335727</v>
      </c>
      <c r="AB89" s="42">
        <f t="shared" si="151"/>
        <v>0.99992625327500217</v>
      </c>
      <c r="AC89" s="42">
        <f t="shared" si="151"/>
        <v>0</v>
      </c>
      <c r="AD89" s="42">
        <f t="shared" si="151"/>
        <v>0</v>
      </c>
      <c r="AE89" s="42">
        <f t="shared" si="151"/>
        <v>0.99989786930523428</v>
      </c>
      <c r="AF89" s="42">
        <f t="shared" si="151"/>
        <v>0.39993109596398124</v>
      </c>
      <c r="AG89" s="42">
        <f t="shared" si="151"/>
        <v>0.40302403665543096</v>
      </c>
      <c r="AH89" s="42">
        <f t="shared" ref="AH89:BM89" si="152">AH35+AH38+AH39+AH40+AH42+AH41</f>
        <v>0.40009803208263239</v>
      </c>
      <c r="AI89" s="42">
        <f t="shared" si="152"/>
        <v>0.52773904872392352</v>
      </c>
      <c r="AJ89" s="42">
        <f t="shared" si="152"/>
        <v>0.70747716847635367</v>
      </c>
      <c r="AK89" s="42">
        <f t="shared" si="152"/>
        <v>0</v>
      </c>
      <c r="AL89" s="42">
        <f t="shared" si="152"/>
        <v>0.23668050234624061</v>
      </c>
      <c r="AM89" s="42">
        <f t="shared" si="152"/>
        <v>1.0606918460505486</v>
      </c>
      <c r="AN89" s="42">
        <f t="shared" si="152"/>
        <v>1.9835220175295802</v>
      </c>
      <c r="AO89" s="42">
        <f t="shared" si="152"/>
        <v>0</v>
      </c>
      <c r="AP89" s="42">
        <f t="shared" si="152"/>
        <v>0.39247772946041282</v>
      </c>
      <c r="AQ89" s="42">
        <f t="shared" si="152"/>
        <v>6.6091522708088157E-2</v>
      </c>
      <c r="AR89" s="42">
        <f t="shared" si="152"/>
        <v>0</v>
      </c>
      <c r="AS89" s="42">
        <f t="shared" si="152"/>
        <v>0.11796623830919803</v>
      </c>
      <c r="AT89" s="42">
        <f t="shared" si="152"/>
        <v>0</v>
      </c>
      <c r="AU89" s="42">
        <f t="shared" si="152"/>
        <v>1.5261549139482975</v>
      </c>
      <c r="AV89" s="42">
        <f t="shared" si="152"/>
        <v>1.1673258692065751</v>
      </c>
      <c r="AW89" s="42">
        <f t="shared" si="152"/>
        <v>1.56676179519409</v>
      </c>
      <c r="AX89" s="42">
        <f t="shared" si="152"/>
        <v>1.6266238403988773</v>
      </c>
      <c r="AY89" s="42">
        <f t="shared" si="152"/>
        <v>1.27533671530466</v>
      </c>
      <c r="AZ89" s="42">
        <f t="shared" si="152"/>
        <v>0.84667633142643262</v>
      </c>
      <c r="BA89" s="42">
        <f t="shared" si="152"/>
        <v>0.83860031815405545</v>
      </c>
      <c r="BB89" s="42">
        <f t="shared" si="152"/>
        <v>0.67387644544156622</v>
      </c>
      <c r="BC89" s="42">
        <f t="shared" si="152"/>
        <v>1.0048511938448368</v>
      </c>
      <c r="BD89" s="42">
        <f t="shared" si="152"/>
        <v>0.49667593732329074</v>
      </c>
      <c r="BE89" s="42">
        <f t="shared" si="152"/>
        <v>0.75630476481033426</v>
      </c>
      <c r="BF89" s="42">
        <f t="shared" si="152"/>
        <v>0.52196705580001779</v>
      </c>
      <c r="BG89" s="42">
        <f t="shared" si="152"/>
        <v>0.74085169560803976</v>
      </c>
      <c r="BH89" s="42">
        <f t="shared" si="152"/>
        <v>0.48643899270675384</v>
      </c>
      <c r="BI89" s="42">
        <f t="shared" si="152"/>
        <v>0.30649107730895064</v>
      </c>
      <c r="BJ89" s="42">
        <f t="shared" si="152"/>
        <v>0.38903815030561617</v>
      </c>
      <c r="BK89" s="42">
        <f t="shared" si="152"/>
        <v>0.54152098327320863</v>
      </c>
      <c r="BL89" s="42">
        <f t="shared" si="152"/>
        <v>0.25000143212251746</v>
      </c>
      <c r="BM89" s="42">
        <f t="shared" si="152"/>
        <v>0.49988880081959852</v>
      </c>
      <c r="BN89" s="42">
        <f t="shared" ref="BN89:BV89" si="153">BN35+BN38+BN39+BN40+BN42+BN41</f>
        <v>0.99981423433508754</v>
      </c>
      <c r="BO89" s="42">
        <f t="shared" si="153"/>
        <v>1.6665782453999931</v>
      </c>
      <c r="BP89" s="42">
        <f t="shared" si="153"/>
        <v>0.6665475155797651</v>
      </c>
      <c r="BQ89" s="42">
        <f t="shared" si="153"/>
        <v>0.33334172979152132</v>
      </c>
      <c r="BR89" s="42">
        <f t="shared" si="153"/>
        <v>0</v>
      </c>
      <c r="BS89" s="42">
        <f t="shared" si="153"/>
        <v>0</v>
      </c>
      <c r="BT89" s="42">
        <f t="shared" si="153"/>
        <v>1.4500373248323122</v>
      </c>
      <c r="BU89" s="42">
        <f t="shared" si="153"/>
        <v>0.67503549891392112</v>
      </c>
      <c r="BV89" s="42">
        <f t="shared" si="153"/>
        <v>0.87491316521650475</v>
      </c>
      <c r="BW89" s="42">
        <f t="shared" ref="BW89:CE89" si="154">BW35+BW38+BW39+BW40+BW42+BW41</f>
        <v>1.3390083745825621E-3</v>
      </c>
      <c r="BX89" s="42">
        <f t="shared" si="154"/>
        <v>0</v>
      </c>
      <c r="BY89" s="42">
        <f t="shared" si="154"/>
        <v>6.8432873812973583E-5</v>
      </c>
      <c r="BZ89" s="42">
        <f t="shared" si="154"/>
        <v>0.99994493337030832</v>
      </c>
      <c r="CA89" s="42">
        <f t="shared" si="154"/>
        <v>1.0000350206141349</v>
      </c>
      <c r="CB89" s="42">
        <f t="shared" si="154"/>
        <v>2.9999288222903751</v>
      </c>
      <c r="CC89" s="42">
        <f t="shared" si="154"/>
        <v>2.9999046638971745</v>
      </c>
      <c r="CD89" s="42">
        <f t="shared" si="154"/>
        <v>2.9999945371804451</v>
      </c>
      <c r="CE89" s="42">
        <f t="shared" si="154"/>
        <v>2.9999756418296055</v>
      </c>
      <c r="CF89" s="42">
        <f t="shared" ref="CF89:CK89" si="155">CF35+CF38+CF39+CF40+CF42+CF41</f>
        <v>5.1911136895732568E-5</v>
      </c>
      <c r="CG89" s="42">
        <f t="shared" si="155"/>
        <v>0</v>
      </c>
      <c r="CH89" s="42">
        <f t="shared" si="155"/>
        <v>1.5000570094124379</v>
      </c>
      <c r="CI89" s="42">
        <f t="shared" si="155"/>
        <v>2.0001178943283726</v>
      </c>
      <c r="CJ89" s="42">
        <f t="shared" si="155"/>
        <v>2.0000845085867809</v>
      </c>
      <c r="CK89" s="42">
        <f t="shared" si="155"/>
        <v>2.5000533402876908</v>
      </c>
      <c r="CL89" s="42">
        <f t="shared" ref="CL89:DA89" si="156">CL35+CL38+CL39+CL40+CL42+CL41</f>
        <v>1.0000338926402943</v>
      </c>
      <c r="CM89" s="42">
        <f t="shared" si="156"/>
        <v>1.0000718355818021</v>
      </c>
      <c r="CN89" s="42">
        <f t="shared" si="156"/>
        <v>2.0000798299348954</v>
      </c>
      <c r="CO89" s="42">
        <f t="shared" si="156"/>
        <v>4.7214329599754024E-5</v>
      </c>
      <c r="CP89" s="42">
        <f t="shared" si="156"/>
        <v>0</v>
      </c>
      <c r="CQ89" s="42">
        <f t="shared" si="156"/>
        <v>0.74995312924390234</v>
      </c>
      <c r="CR89" s="42">
        <f t="shared" si="156"/>
        <v>0.35074160361881135</v>
      </c>
      <c r="CS89" s="42">
        <f t="shared" si="156"/>
        <v>0.22877478974624932</v>
      </c>
      <c r="CT89" s="42">
        <f t="shared" si="156"/>
        <v>2.0475989171766216</v>
      </c>
      <c r="CU89" s="42">
        <f t="shared" si="156"/>
        <v>0</v>
      </c>
      <c r="CV89" s="42">
        <f t="shared" si="156"/>
        <v>1.1266960620691284</v>
      </c>
      <c r="CW89" s="42">
        <f t="shared" si="156"/>
        <v>1.2576092000742749</v>
      </c>
      <c r="CX89" s="42">
        <f t="shared" si="156"/>
        <v>2.8918529885682309</v>
      </c>
      <c r="CY89" s="42">
        <f t="shared" si="156"/>
        <v>2.0859615170047121</v>
      </c>
      <c r="CZ89" s="42">
        <f t="shared" si="156"/>
        <v>0.10726240415732136</v>
      </c>
      <c r="DA89" s="42">
        <f t="shared" si="156"/>
        <v>0.64585938301862977</v>
      </c>
    </row>
    <row r="90" spans="1:105" ht="42" x14ac:dyDescent="0.25">
      <c r="A90" s="43" t="s">
        <v>185</v>
      </c>
      <c r="B90" s="41" t="str">
        <f t="shared" ref="B90:AG90" si="157">IF(AND(B35&gt;B38,B35&gt;B40,B35&gt;B39,B35&gt;B41,B35&gt;B42),"Al3+",IF(AND(B38&gt;B35,B38&gt;B40,B38&gt;B41,B38&gt;B42,B38&gt;B39),"V3+",IF(AND(B40&gt;B35,B40&gt;B38,B40&gt;B41,B40&gt;B42,B40&gt;B39),"Fe3+",IF(AND(B39&gt;B35,B39&gt;B40,B39&gt;B41,B39&gt;B42,B39&gt;B38),"Cr3+",IF(B89=0,"","other")))))</f>
        <v/>
      </c>
      <c r="C90" s="41" t="str">
        <f t="shared" si="157"/>
        <v>Al3+</v>
      </c>
      <c r="D90" s="41" t="str">
        <f t="shared" si="157"/>
        <v/>
      </c>
      <c r="E90" s="41" t="str">
        <f t="shared" si="157"/>
        <v>Al3+</v>
      </c>
      <c r="F90" s="41" t="str">
        <f t="shared" si="157"/>
        <v/>
      </c>
      <c r="G90" s="41" t="str">
        <f t="shared" si="157"/>
        <v>Cr3+</v>
      </c>
      <c r="H90" s="41" t="str">
        <f t="shared" si="157"/>
        <v>Al3+</v>
      </c>
      <c r="I90" s="41" t="str">
        <f t="shared" si="157"/>
        <v>Al3+</v>
      </c>
      <c r="J90" s="41" t="str">
        <f t="shared" si="157"/>
        <v>Fe3+</v>
      </c>
      <c r="K90" s="41" t="str">
        <f t="shared" si="157"/>
        <v>Fe3+</v>
      </c>
      <c r="L90" s="41" t="str">
        <f t="shared" si="157"/>
        <v/>
      </c>
      <c r="M90" s="41" t="str">
        <f t="shared" si="157"/>
        <v/>
      </c>
      <c r="N90" s="41" t="str">
        <f t="shared" si="157"/>
        <v>Al3+</v>
      </c>
      <c r="O90" s="41" t="str">
        <f t="shared" si="157"/>
        <v>Al3+</v>
      </c>
      <c r="P90" s="41" t="str">
        <f t="shared" si="157"/>
        <v>Al3+</v>
      </c>
      <c r="Q90" s="41" t="str">
        <f t="shared" si="157"/>
        <v>Al3+</v>
      </c>
      <c r="R90" s="41" t="str">
        <f t="shared" si="157"/>
        <v>Fe3+</v>
      </c>
      <c r="S90" s="41" t="str">
        <f t="shared" si="157"/>
        <v>Al3+</v>
      </c>
      <c r="T90" s="41" t="str">
        <f t="shared" si="157"/>
        <v/>
      </c>
      <c r="U90" s="41" t="str">
        <f t="shared" si="157"/>
        <v/>
      </c>
      <c r="V90" s="41" t="str">
        <f t="shared" si="157"/>
        <v/>
      </c>
      <c r="W90" s="41" t="str">
        <f t="shared" si="157"/>
        <v>Al3+</v>
      </c>
      <c r="X90" s="41" t="str">
        <f t="shared" si="157"/>
        <v>Al3+</v>
      </c>
      <c r="Y90" s="41" t="str">
        <f t="shared" si="157"/>
        <v>Al3+</v>
      </c>
      <c r="Z90" s="41" t="str">
        <f t="shared" si="157"/>
        <v>Al3+</v>
      </c>
      <c r="AA90" s="41" t="str">
        <f t="shared" si="157"/>
        <v>Cr3+</v>
      </c>
      <c r="AB90" s="41" t="str">
        <f t="shared" si="157"/>
        <v>Al3+</v>
      </c>
      <c r="AC90" s="41" t="str">
        <f t="shared" si="157"/>
        <v/>
      </c>
      <c r="AD90" s="41" t="str">
        <f t="shared" si="157"/>
        <v/>
      </c>
      <c r="AE90" s="41" t="str">
        <f t="shared" si="157"/>
        <v>Fe3+</v>
      </c>
      <c r="AF90" s="41" t="str">
        <f t="shared" si="157"/>
        <v>Al3+</v>
      </c>
      <c r="AG90" s="41" t="str">
        <f t="shared" si="157"/>
        <v>Al3+</v>
      </c>
      <c r="AH90" s="41" t="str">
        <f t="shared" ref="AH90:BM90" si="158">IF(AND(AH35&gt;AH38,AH35&gt;AH40,AH35&gt;AH39,AH35&gt;AH41,AH35&gt;AH42),"Al3+",IF(AND(AH38&gt;AH35,AH38&gt;AH40,AH38&gt;AH41,AH38&gt;AH42,AH38&gt;AH39),"V3+",IF(AND(AH40&gt;AH35,AH40&gt;AH38,AH40&gt;AH41,AH40&gt;AH42,AH40&gt;AH39),"Fe3+",IF(AND(AH39&gt;AH35,AH39&gt;AH40,AH39&gt;AH41,AH39&gt;AH42,AH39&gt;AH38),"Cr3+",IF(AH89=0,"","other")))))</f>
        <v>Al3+</v>
      </c>
      <c r="AI90" s="41" t="str">
        <f t="shared" si="158"/>
        <v>Fe3+</v>
      </c>
      <c r="AJ90" s="41" t="str">
        <f t="shared" si="158"/>
        <v>Fe3+</v>
      </c>
      <c r="AK90" s="41" t="str">
        <f t="shared" si="158"/>
        <v/>
      </c>
      <c r="AL90" s="41" t="str">
        <f t="shared" si="158"/>
        <v>Al3+</v>
      </c>
      <c r="AM90" s="41" t="str">
        <f t="shared" si="158"/>
        <v>Fe3+</v>
      </c>
      <c r="AN90" s="41" t="str">
        <f t="shared" si="158"/>
        <v>Fe3+</v>
      </c>
      <c r="AO90" s="41" t="str">
        <f t="shared" si="158"/>
        <v/>
      </c>
      <c r="AP90" s="41" t="str">
        <f t="shared" si="158"/>
        <v>Fe3+</v>
      </c>
      <c r="AQ90" s="41" t="str">
        <f t="shared" si="158"/>
        <v>Fe3+</v>
      </c>
      <c r="AR90" s="41" t="str">
        <f t="shared" si="158"/>
        <v/>
      </c>
      <c r="AS90" s="41" t="str">
        <f t="shared" si="158"/>
        <v>Al3+</v>
      </c>
      <c r="AT90" s="41" t="str">
        <f t="shared" si="158"/>
        <v/>
      </c>
      <c r="AU90" s="41" t="str">
        <f t="shared" si="158"/>
        <v>Al3+</v>
      </c>
      <c r="AV90" s="41" t="str">
        <f t="shared" si="158"/>
        <v>Al3+</v>
      </c>
      <c r="AW90" s="41" t="str">
        <f t="shared" si="158"/>
        <v>Al3+</v>
      </c>
      <c r="AX90" s="41" t="str">
        <f t="shared" si="158"/>
        <v>Al3+</v>
      </c>
      <c r="AY90" s="41" t="str">
        <f t="shared" si="158"/>
        <v>Al3+</v>
      </c>
      <c r="AZ90" s="41" t="str">
        <f t="shared" si="158"/>
        <v>Al3+</v>
      </c>
      <c r="BA90" s="41" t="str">
        <f t="shared" si="158"/>
        <v>Al3+</v>
      </c>
      <c r="BB90" s="41" t="str">
        <f t="shared" si="158"/>
        <v>Al3+</v>
      </c>
      <c r="BC90" s="41" t="str">
        <f t="shared" si="158"/>
        <v>Al3+</v>
      </c>
      <c r="BD90" s="41" t="str">
        <f t="shared" si="158"/>
        <v>Al3+</v>
      </c>
      <c r="BE90" s="41" t="str">
        <f t="shared" si="158"/>
        <v>Al3+</v>
      </c>
      <c r="BF90" s="41" t="str">
        <f t="shared" si="158"/>
        <v>Al3+</v>
      </c>
      <c r="BG90" s="41" t="str">
        <f t="shared" si="158"/>
        <v>Al3+</v>
      </c>
      <c r="BH90" s="41" t="str">
        <f t="shared" si="158"/>
        <v>Al3+</v>
      </c>
      <c r="BI90" s="41" t="str">
        <f t="shared" si="158"/>
        <v>Al3+</v>
      </c>
      <c r="BJ90" s="41" t="str">
        <f t="shared" si="158"/>
        <v>Al3+</v>
      </c>
      <c r="BK90" s="41" t="str">
        <f t="shared" si="158"/>
        <v>Al3+</v>
      </c>
      <c r="BL90" s="41" t="str">
        <f t="shared" si="158"/>
        <v>Al3+</v>
      </c>
      <c r="BM90" s="41" t="str">
        <f t="shared" si="158"/>
        <v>Al3+</v>
      </c>
      <c r="BN90" s="41" t="str">
        <f t="shared" ref="BN90:CS90" si="159">IF(AND(BN35&gt;BN38,BN35&gt;BN40,BN35&gt;BN39,BN35&gt;BN41,BN35&gt;BN42),"Al3+",IF(AND(BN38&gt;BN35,BN38&gt;BN40,BN38&gt;BN41,BN38&gt;BN42,BN38&gt;BN39),"V3+",IF(AND(BN40&gt;BN35,BN40&gt;BN38,BN40&gt;BN41,BN40&gt;BN42,BN40&gt;BN39),"Fe3+",IF(AND(BN39&gt;BN35,BN39&gt;BN40,BN39&gt;BN41,BN39&gt;BN42,BN39&gt;BN38),"Cr3+",IF(BN89=0,"","other")))))</f>
        <v>Fe3+</v>
      </c>
      <c r="BO90" s="41" t="str">
        <f t="shared" si="159"/>
        <v>Al3+</v>
      </c>
      <c r="BP90" s="41" t="str">
        <f t="shared" si="159"/>
        <v>Al3+</v>
      </c>
      <c r="BQ90" s="41" t="str">
        <f t="shared" si="159"/>
        <v>Al3+</v>
      </c>
      <c r="BR90" s="41" t="str">
        <f t="shared" si="159"/>
        <v/>
      </c>
      <c r="BS90" s="41" t="str">
        <f t="shared" si="159"/>
        <v/>
      </c>
      <c r="BT90" s="41" t="str">
        <f t="shared" si="159"/>
        <v>Al3+</v>
      </c>
      <c r="BU90" s="41" t="str">
        <f t="shared" si="159"/>
        <v>Al3+</v>
      </c>
      <c r="BV90" s="41" t="str">
        <f t="shared" si="159"/>
        <v>Al3+</v>
      </c>
      <c r="BW90" s="41" t="str">
        <f t="shared" si="159"/>
        <v>V3+</v>
      </c>
      <c r="BX90" s="41" t="str">
        <f t="shared" si="159"/>
        <v/>
      </c>
      <c r="BY90" s="41" t="str">
        <f t="shared" si="159"/>
        <v>Al3+</v>
      </c>
      <c r="BZ90" s="41" t="str">
        <f t="shared" si="159"/>
        <v>Cr3+</v>
      </c>
      <c r="CA90" s="41" t="str">
        <f t="shared" si="159"/>
        <v>Fe3+</v>
      </c>
      <c r="CB90" s="41" t="str">
        <f t="shared" si="159"/>
        <v>Al3+</v>
      </c>
      <c r="CC90" s="41" t="str">
        <f t="shared" si="159"/>
        <v>Al3+</v>
      </c>
      <c r="CD90" s="41" t="str">
        <f t="shared" si="159"/>
        <v>Al3+</v>
      </c>
      <c r="CE90" s="41" t="str">
        <f t="shared" si="159"/>
        <v>Al3+</v>
      </c>
      <c r="CF90" s="41" t="str">
        <f t="shared" si="159"/>
        <v>Al3+</v>
      </c>
      <c r="CG90" s="41" t="str">
        <f t="shared" si="159"/>
        <v/>
      </c>
      <c r="CH90" s="41" t="str">
        <f t="shared" si="159"/>
        <v>Al3+</v>
      </c>
      <c r="CI90" s="41" t="str">
        <f t="shared" si="159"/>
        <v>Al3+</v>
      </c>
      <c r="CJ90" s="41" t="str">
        <f t="shared" si="159"/>
        <v>Al3+</v>
      </c>
      <c r="CK90" s="41" t="str">
        <f t="shared" si="159"/>
        <v>Al3+</v>
      </c>
      <c r="CL90" s="41" t="str">
        <f t="shared" si="159"/>
        <v>Al3+</v>
      </c>
      <c r="CM90" s="41" t="str">
        <f t="shared" si="159"/>
        <v>Al3+</v>
      </c>
      <c r="CN90" s="41" t="str">
        <f t="shared" si="159"/>
        <v>Al3+</v>
      </c>
      <c r="CO90" s="41" t="str">
        <f t="shared" si="159"/>
        <v>Al3+</v>
      </c>
      <c r="CP90" s="41" t="str">
        <f t="shared" si="159"/>
        <v/>
      </c>
      <c r="CQ90" s="41" t="str">
        <f t="shared" si="159"/>
        <v>Al3+</v>
      </c>
      <c r="CR90" s="41" t="str">
        <f t="shared" si="159"/>
        <v>Fe3+</v>
      </c>
      <c r="CS90" s="41" t="str">
        <f t="shared" si="159"/>
        <v>Al3+</v>
      </c>
      <c r="CT90" s="41" t="str">
        <f t="shared" ref="CT90:DA90" si="160">IF(AND(CT35&gt;CT38,CT35&gt;CT40,CT35&gt;CT39,CT35&gt;CT41,CT35&gt;CT42),"Al3+",IF(AND(CT38&gt;CT35,CT38&gt;CT40,CT38&gt;CT41,CT38&gt;CT42,CT38&gt;CT39),"V3+",IF(AND(CT40&gt;CT35,CT40&gt;CT38,CT40&gt;CT41,CT40&gt;CT42,CT40&gt;CT39),"Fe3+",IF(AND(CT39&gt;CT35,CT39&gt;CT40,CT39&gt;CT41,CT39&gt;CT42,CT39&gt;CT38),"Cr3+",IF(CT89=0,"","other")))))</f>
        <v>Al3+</v>
      </c>
      <c r="CU90" s="41" t="str">
        <f t="shared" si="160"/>
        <v/>
      </c>
      <c r="CV90" s="41" t="str">
        <f t="shared" si="160"/>
        <v>Al3+</v>
      </c>
      <c r="CW90" s="41" t="str">
        <f t="shared" si="160"/>
        <v>Al3+</v>
      </c>
      <c r="CX90" s="41" t="str">
        <f t="shared" si="160"/>
        <v>Al3+</v>
      </c>
      <c r="CY90" s="41" t="str">
        <f t="shared" si="160"/>
        <v>Al3+</v>
      </c>
      <c r="CZ90" s="41" t="str">
        <f t="shared" si="160"/>
        <v>Al3+</v>
      </c>
      <c r="DA90" s="41" t="str">
        <f t="shared" si="160"/>
        <v>Al3+</v>
      </c>
    </row>
    <row r="91" spans="1:105" ht="28.8" x14ac:dyDescent="0.25">
      <c r="A91" s="43" t="s">
        <v>186</v>
      </c>
      <c r="B91" s="42">
        <f t="shared" ref="B91:AG91" si="161">B27+B28+B29+B30</f>
        <v>5.8527989935933862</v>
      </c>
      <c r="C91" s="42">
        <f t="shared" si="161"/>
        <v>6</v>
      </c>
      <c r="D91" s="42">
        <f t="shared" si="161"/>
        <v>6</v>
      </c>
      <c r="E91" s="42">
        <f t="shared" si="161"/>
        <v>6</v>
      </c>
      <c r="F91" s="42">
        <f t="shared" si="161"/>
        <v>5.9999149445106674</v>
      </c>
      <c r="G91" s="42">
        <f t="shared" si="161"/>
        <v>6</v>
      </c>
      <c r="H91" s="42">
        <f t="shared" si="161"/>
        <v>6</v>
      </c>
      <c r="I91" s="42">
        <f t="shared" si="161"/>
        <v>6</v>
      </c>
      <c r="J91" s="42">
        <f t="shared" si="161"/>
        <v>6</v>
      </c>
      <c r="K91" s="42">
        <f t="shared" si="161"/>
        <v>6</v>
      </c>
      <c r="L91" s="42">
        <f t="shared" si="161"/>
        <v>5.0000213948644738</v>
      </c>
      <c r="M91" s="42">
        <f t="shared" si="161"/>
        <v>4.9999648243879937</v>
      </c>
      <c r="N91" s="42">
        <f t="shared" si="161"/>
        <v>6</v>
      </c>
      <c r="O91" s="42">
        <f t="shared" si="161"/>
        <v>6</v>
      </c>
      <c r="P91" s="42">
        <f t="shared" si="161"/>
        <v>6</v>
      </c>
      <c r="Q91" s="42">
        <f t="shared" si="161"/>
        <v>6</v>
      </c>
      <c r="R91" s="42">
        <f t="shared" si="161"/>
        <v>5.9998984021975712</v>
      </c>
      <c r="S91" s="42">
        <f t="shared" si="161"/>
        <v>6</v>
      </c>
      <c r="T91" s="42">
        <f t="shared" si="161"/>
        <v>5.999974822726319</v>
      </c>
      <c r="U91" s="42">
        <f t="shared" si="161"/>
        <v>5.9999578700532448</v>
      </c>
      <c r="V91" s="42">
        <f t="shared" si="161"/>
        <v>5.9999541840248529</v>
      </c>
      <c r="W91" s="42">
        <f t="shared" si="161"/>
        <v>6</v>
      </c>
      <c r="X91" s="42">
        <f t="shared" si="161"/>
        <v>6</v>
      </c>
      <c r="Y91" s="42">
        <f t="shared" si="161"/>
        <v>6</v>
      </c>
      <c r="Z91" s="42">
        <f t="shared" si="161"/>
        <v>6</v>
      </c>
      <c r="AA91" s="42">
        <f t="shared" si="161"/>
        <v>6</v>
      </c>
      <c r="AB91" s="42">
        <f t="shared" si="161"/>
        <v>6</v>
      </c>
      <c r="AC91" s="42">
        <f t="shared" si="161"/>
        <v>4.9999656213139829</v>
      </c>
      <c r="AD91" s="42">
        <f t="shared" si="161"/>
        <v>5.0000126660629194</v>
      </c>
      <c r="AE91" s="42">
        <f t="shared" si="161"/>
        <v>6</v>
      </c>
      <c r="AF91" s="42">
        <f t="shared" si="161"/>
        <v>6</v>
      </c>
      <c r="AG91" s="42">
        <f t="shared" si="161"/>
        <v>6</v>
      </c>
      <c r="AH91" s="42">
        <f t="shared" ref="AH91:BM91" si="162">AH27+AH28+AH29+AH30</f>
        <v>6</v>
      </c>
      <c r="AI91" s="42">
        <f t="shared" si="162"/>
        <v>6</v>
      </c>
      <c r="AJ91" s="42">
        <f t="shared" si="162"/>
        <v>6</v>
      </c>
      <c r="AK91" s="42">
        <f t="shared" si="162"/>
        <v>5.5803548093983029</v>
      </c>
      <c r="AL91" s="42">
        <f t="shared" si="162"/>
        <v>6</v>
      </c>
      <c r="AM91" s="42">
        <f t="shared" si="162"/>
        <v>6</v>
      </c>
      <c r="AN91" s="42">
        <f t="shared" si="162"/>
        <v>6</v>
      </c>
      <c r="AO91" s="42">
        <f t="shared" si="162"/>
        <v>5.4131443183274239</v>
      </c>
      <c r="AP91" s="42">
        <f t="shared" si="162"/>
        <v>6</v>
      </c>
      <c r="AQ91" s="42">
        <f t="shared" si="162"/>
        <v>6</v>
      </c>
      <c r="AR91" s="42">
        <f t="shared" si="162"/>
        <v>5.9211629718437324</v>
      </c>
      <c r="AS91" s="42">
        <f t="shared" si="162"/>
        <v>6</v>
      </c>
      <c r="AT91" s="42">
        <f t="shared" si="162"/>
        <v>5.4696720433198358</v>
      </c>
      <c r="AU91" s="42">
        <f t="shared" si="162"/>
        <v>6</v>
      </c>
      <c r="AV91" s="42">
        <f t="shared" si="162"/>
        <v>6</v>
      </c>
      <c r="AW91" s="42">
        <f t="shared" si="162"/>
        <v>6</v>
      </c>
      <c r="AX91" s="42">
        <f t="shared" si="162"/>
        <v>6</v>
      </c>
      <c r="AY91" s="42">
        <f t="shared" si="162"/>
        <v>6</v>
      </c>
      <c r="AZ91" s="42">
        <f t="shared" si="162"/>
        <v>6</v>
      </c>
      <c r="BA91" s="42">
        <f t="shared" si="162"/>
        <v>6</v>
      </c>
      <c r="BB91" s="42">
        <f t="shared" si="162"/>
        <v>6</v>
      </c>
      <c r="BC91" s="42">
        <f t="shared" si="162"/>
        <v>6</v>
      </c>
      <c r="BD91" s="42">
        <f t="shared" si="162"/>
        <v>6</v>
      </c>
      <c r="BE91" s="42">
        <f t="shared" si="162"/>
        <v>6</v>
      </c>
      <c r="BF91" s="42">
        <f t="shared" si="162"/>
        <v>6</v>
      </c>
      <c r="BG91" s="42">
        <f t="shared" si="162"/>
        <v>6</v>
      </c>
      <c r="BH91" s="42">
        <f t="shared" si="162"/>
        <v>6</v>
      </c>
      <c r="BI91" s="42">
        <f t="shared" si="162"/>
        <v>6</v>
      </c>
      <c r="BJ91" s="42">
        <f t="shared" si="162"/>
        <v>6</v>
      </c>
      <c r="BK91" s="42">
        <f t="shared" si="162"/>
        <v>6</v>
      </c>
      <c r="BL91" s="42">
        <f t="shared" si="162"/>
        <v>6</v>
      </c>
      <c r="BM91" s="42">
        <f t="shared" si="162"/>
        <v>6</v>
      </c>
      <c r="BN91" s="42">
        <f t="shared" ref="BN91:BV91" si="163">BN27+BN28+BN29+BN30</f>
        <v>6</v>
      </c>
      <c r="BO91" s="42">
        <f t="shared" si="163"/>
        <v>6</v>
      </c>
      <c r="BP91" s="42">
        <f t="shared" si="163"/>
        <v>6</v>
      </c>
      <c r="BQ91" s="42">
        <f t="shared" si="163"/>
        <v>6</v>
      </c>
      <c r="BR91" s="42">
        <f t="shared" si="163"/>
        <v>4.9999056073548802</v>
      </c>
      <c r="BS91" s="42">
        <f t="shared" si="163"/>
        <v>5.9000298093434447</v>
      </c>
      <c r="BT91" s="42">
        <f t="shared" si="163"/>
        <v>6</v>
      </c>
      <c r="BU91" s="42">
        <f t="shared" si="163"/>
        <v>6</v>
      </c>
      <c r="BV91" s="42">
        <f t="shared" si="163"/>
        <v>6</v>
      </c>
      <c r="BW91" s="42">
        <f t="shared" ref="BW91:CE91" si="164">BW27+BW28+BW29+BW30</f>
        <v>6</v>
      </c>
      <c r="BX91" s="42">
        <f t="shared" si="164"/>
        <v>5.9999978597586816</v>
      </c>
      <c r="BY91" s="42">
        <f t="shared" si="164"/>
        <v>6</v>
      </c>
      <c r="BZ91" s="42">
        <f t="shared" si="164"/>
        <v>6</v>
      </c>
      <c r="CA91" s="42">
        <f t="shared" si="164"/>
        <v>6</v>
      </c>
      <c r="CB91" s="42">
        <f t="shared" si="164"/>
        <v>6</v>
      </c>
      <c r="CC91" s="42">
        <f t="shared" si="164"/>
        <v>6</v>
      </c>
      <c r="CD91" s="42">
        <f t="shared" si="164"/>
        <v>6</v>
      </c>
      <c r="CE91" s="42">
        <f t="shared" si="164"/>
        <v>6</v>
      </c>
      <c r="CF91" s="42">
        <f t="shared" ref="CF91:CK91" si="165">CF27+CF28+CF29+CF30</f>
        <v>6</v>
      </c>
      <c r="CG91" s="42">
        <f t="shared" si="165"/>
        <v>5.9999680283433552</v>
      </c>
      <c r="CH91" s="42">
        <f t="shared" si="165"/>
        <v>6</v>
      </c>
      <c r="CI91" s="42">
        <f t="shared" si="165"/>
        <v>6</v>
      </c>
      <c r="CJ91" s="42">
        <f t="shared" si="165"/>
        <v>6</v>
      </c>
      <c r="CK91" s="42">
        <f t="shared" si="165"/>
        <v>6</v>
      </c>
      <c r="CL91" s="42">
        <f t="shared" ref="CL91:DA91" si="166">CL27+CL28+CL29+CL30</f>
        <v>6</v>
      </c>
      <c r="CM91" s="42">
        <f t="shared" si="166"/>
        <v>6</v>
      </c>
      <c r="CN91" s="42">
        <f t="shared" si="166"/>
        <v>6</v>
      </c>
      <c r="CO91" s="42">
        <f t="shared" si="166"/>
        <v>6</v>
      </c>
      <c r="CP91" s="42">
        <f t="shared" si="166"/>
        <v>5.9999596358442213</v>
      </c>
      <c r="CQ91" s="42">
        <f t="shared" si="166"/>
        <v>6</v>
      </c>
      <c r="CR91" s="42">
        <f t="shared" si="166"/>
        <v>6</v>
      </c>
      <c r="CS91" s="42">
        <f t="shared" si="166"/>
        <v>6</v>
      </c>
      <c r="CT91" s="42">
        <f t="shared" si="166"/>
        <v>6</v>
      </c>
      <c r="CU91" s="42">
        <f t="shared" si="166"/>
        <v>4.994206731446388</v>
      </c>
      <c r="CV91" s="42">
        <f t="shared" si="166"/>
        <v>6</v>
      </c>
      <c r="CW91" s="42">
        <f t="shared" si="166"/>
        <v>6</v>
      </c>
      <c r="CX91" s="42">
        <f t="shared" si="166"/>
        <v>6</v>
      </c>
      <c r="CY91" s="42">
        <f t="shared" si="166"/>
        <v>6</v>
      </c>
      <c r="CZ91" s="42">
        <f t="shared" si="166"/>
        <v>6</v>
      </c>
      <c r="DA91" s="42">
        <f t="shared" si="166"/>
        <v>6</v>
      </c>
    </row>
    <row r="92" spans="1:105" ht="42" x14ac:dyDescent="0.25">
      <c r="A92" s="43" t="s">
        <v>189</v>
      </c>
      <c r="B92" s="41" t="str">
        <f t="shared" ref="B92:AG92" si="167">IF(AND(B27&gt;B28,B27&gt;B29,B27&gt;B30),"Al3+",IF(AND(B28&gt;B27,B28&gt;B29,B28&gt;B30),"Cr3+",IF(AND(B29&gt;B27,B29&gt;B28,B29&gt;B30),"V3+",IF(AND(B30&gt;B27,B30&gt;B28,B30&gt;B29),"Fe3+",IF(B91=0,"","other")))))</f>
        <v>Al3+</v>
      </c>
      <c r="C92" s="41" t="str">
        <f t="shared" si="167"/>
        <v>Al3+</v>
      </c>
      <c r="D92" s="41" t="str">
        <f t="shared" si="167"/>
        <v>Al3+</v>
      </c>
      <c r="E92" s="41" t="str">
        <f t="shared" si="167"/>
        <v>Al3+</v>
      </c>
      <c r="F92" s="41" t="str">
        <f t="shared" si="167"/>
        <v>Al3+</v>
      </c>
      <c r="G92" s="41" t="str">
        <f t="shared" si="167"/>
        <v>Cr3+</v>
      </c>
      <c r="H92" s="41" t="str">
        <f t="shared" si="167"/>
        <v>Al3+</v>
      </c>
      <c r="I92" s="41" t="str">
        <f t="shared" si="167"/>
        <v>Al3+</v>
      </c>
      <c r="J92" s="41" t="str">
        <f t="shared" si="167"/>
        <v>Al3+</v>
      </c>
      <c r="K92" s="41" t="str">
        <f t="shared" si="167"/>
        <v>Fe3+</v>
      </c>
      <c r="L92" s="41" t="str">
        <f t="shared" si="167"/>
        <v>Al3+</v>
      </c>
      <c r="M92" s="41" t="str">
        <f t="shared" si="167"/>
        <v>Al3+</v>
      </c>
      <c r="N92" s="41" t="str">
        <f t="shared" si="167"/>
        <v>Al3+</v>
      </c>
      <c r="O92" s="41" t="str">
        <f t="shared" si="167"/>
        <v>Al3+</v>
      </c>
      <c r="P92" s="41" t="str">
        <f t="shared" si="167"/>
        <v>Al3+</v>
      </c>
      <c r="Q92" s="41" t="str">
        <f t="shared" si="167"/>
        <v>Al3+</v>
      </c>
      <c r="R92" s="41" t="str">
        <f t="shared" si="167"/>
        <v>Al3+</v>
      </c>
      <c r="S92" s="41" t="str">
        <f t="shared" si="167"/>
        <v>Al3+</v>
      </c>
      <c r="T92" s="41" t="str">
        <f t="shared" si="167"/>
        <v>Al3+</v>
      </c>
      <c r="U92" s="41" t="str">
        <f t="shared" si="167"/>
        <v>Cr3+</v>
      </c>
      <c r="V92" s="41" t="str">
        <f t="shared" si="167"/>
        <v>Al3+</v>
      </c>
      <c r="W92" s="41" t="str">
        <f t="shared" si="167"/>
        <v>Al3+</v>
      </c>
      <c r="X92" s="41" t="str">
        <f t="shared" si="167"/>
        <v>Al3+</v>
      </c>
      <c r="Y92" s="41" t="str">
        <f t="shared" si="167"/>
        <v>Al3+</v>
      </c>
      <c r="Z92" s="41" t="str">
        <f t="shared" si="167"/>
        <v>Al3+</v>
      </c>
      <c r="AA92" s="41" t="str">
        <f t="shared" si="167"/>
        <v>Cr3+</v>
      </c>
      <c r="AB92" s="41" t="str">
        <f t="shared" si="167"/>
        <v>Al3+</v>
      </c>
      <c r="AC92" s="41" t="str">
        <f t="shared" si="167"/>
        <v>Al3+</v>
      </c>
      <c r="AD92" s="41" t="str">
        <f t="shared" si="167"/>
        <v>Al3+</v>
      </c>
      <c r="AE92" s="41" t="str">
        <f t="shared" si="167"/>
        <v>Al3+</v>
      </c>
      <c r="AF92" s="41" t="str">
        <f t="shared" si="167"/>
        <v>Al3+</v>
      </c>
      <c r="AG92" s="41" t="str">
        <f t="shared" si="167"/>
        <v>Al3+</v>
      </c>
      <c r="AH92" s="41" t="str">
        <f t="shared" ref="AH92:BM92" si="168">IF(AND(AH27&gt;AH28,AH27&gt;AH29,AH27&gt;AH30),"Al3+",IF(AND(AH28&gt;AH27,AH28&gt;AH29,AH28&gt;AH30),"Cr3+",IF(AND(AH29&gt;AH27,AH29&gt;AH28,AH29&gt;AH30),"V3+",IF(AND(AH30&gt;AH27,AH30&gt;AH28,AH30&gt;AH29),"Fe3+",IF(AH91=0,"","other")))))</f>
        <v>Al3+</v>
      </c>
      <c r="AI92" s="41" t="str">
        <f t="shared" si="168"/>
        <v>Al3+</v>
      </c>
      <c r="AJ92" s="41" t="str">
        <f t="shared" si="168"/>
        <v>Fe3+</v>
      </c>
      <c r="AK92" s="41" t="str">
        <f t="shared" si="168"/>
        <v>Al3+</v>
      </c>
      <c r="AL92" s="41" t="str">
        <f t="shared" si="168"/>
        <v>Al3+</v>
      </c>
      <c r="AM92" s="41" t="str">
        <f t="shared" si="168"/>
        <v>Al3+</v>
      </c>
      <c r="AN92" s="41" t="str">
        <f t="shared" si="168"/>
        <v>Al3+</v>
      </c>
      <c r="AO92" s="41" t="str">
        <f t="shared" si="168"/>
        <v>Al3+</v>
      </c>
      <c r="AP92" s="41" t="str">
        <f t="shared" si="168"/>
        <v>Al3+</v>
      </c>
      <c r="AQ92" s="41" t="str">
        <f t="shared" si="168"/>
        <v>Al3+</v>
      </c>
      <c r="AR92" s="41" t="str">
        <f t="shared" si="168"/>
        <v>Al3+</v>
      </c>
      <c r="AS92" s="41" t="str">
        <f t="shared" si="168"/>
        <v>Al3+</v>
      </c>
      <c r="AT92" s="41" t="str">
        <f t="shared" si="168"/>
        <v>Al3+</v>
      </c>
      <c r="AU92" s="41" t="str">
        <f t="shared" si="168"/>
        <v>Al3+</v>
      </c>
      <c r="AV92" s="41" t="str">
        <f t="shared" si="168"/>
        <v>Al3+</v>
      </c>
      <c r="AW92" s="41" t="str">
        <f t="shared" si="168"/>
        <v>Al3+</v>
      </c>
      <c r="AX92" s="41" t="str">
        <f t="shared" si="168"/>
        <v>Al3+</v>
      </c>
      <c r="AY92" s="41" t="str">
        <f t="shared" si="168"/>
        <v>Al3+</v>
      </c>
      <c r="AZ92" s="41" t="str">
        <f t="shared" si="168"/>
        <v>Al3+</v>
      </c>
      <c r="BA92" s="41" t="str">
        <f t="shared" si="168"/>
        <v>Al3+</v>
      </c>
      <c r="BB92" s="41" t="str">
        <f t="shared" si="168"/>
        <v>Al3+</v>
      </c>
      <c r="BC92" s="41" t="str">
        <f t="shared" si="168"/>
        <v>Al3+</v>
      </c>
      <c r="BD92" s="41" t="str">
        <f t="shared" si="168"/>
        <v>Al3+</v>
      </c>
      <c r="BE92" s="41" t="str">
        <f t="shared" si="168"/>
        <v>Al3+</v>
      </c>
      <c r="BF92" s="41" t="str">
        <f t="shared" si="168"/>
        <v>Al3+</v>
      </c>
      <c r="BG92" s="41" t="str">
        <f t="shared" si="168"/>
        <v>Al3+</v>
      </c>
      <c r="BH92" s="41" t="str">
        <f t="shared" si="168"/>
        <v>Al3+</v>
      </c>
      <c r="BI92" s="41" t="str">
        <f t="shared" si="168"/>
        <v>Al3+</v>
      </c>
      <c r="BJ92" s="41" t="str">
        <f t="shared" si="168"/>
        <v>Al3+</v>
      </c>
      <c r="BK92" s="41" t="str">
        <f t="shared" si="168"/>
        <v>Al3+</v>
      </c>
      <c r="BL92" s="41" t="str">
        <f t="shared" si="168"/>
        <v>Al3+</v>
      </c>
      <c r="BM92" s="41" t="str">
        <f t="shared" si="168"/>
        <v>Al3+</v>
      </c>
      <c r="BN92" s="41" t="str">
        <f t="shared" ref="BN92:CS92" si="169">IF(AND(BN27&gt;BN28,BN27&gt;BN29,BN27&gt;BN30),"Al3+",IF(AND(BN28&gt;BN27,BN28&gt;BN29,BN28&gt;BN30),"Cr3+",IF(AND(BN29&gt;BN27,BN29&gt;BN28,BN29&gt;BN30),"V3+",IF(AND(BN30&gt;BN27,BN30&gt;BN28,BN30&gt;BN29),"Fe3+",IF(BN91=0,"","other")))))</f>
        <v>Fe3+</v>
      </c>
      <c r="BO92" s="41" t="str">
        <f t="shared" si="169"/>
        <v>Al3+</v>
      </c>
      <c r="BP92" s="41" t="str">
        <f t="shared" si="169"/>
        <v>Al3+</v>
      </c>
      <c r="BQ92" s="41" t="str">
        <f t="shared" si="169"/>
        <v>Al3+</v>
      </c>
      <c r="BR92" s="41" t="str">
        <f t="shared" si="169"/>
        <v>Al3+</v>
      </c>
      <c r="BS92" s="41" t="str">
        <f t="shared" si="169"/>
        <v>Al3+</v>
      </c>
      <c r="BT92" s="41" t="str">
        <f t="shared" si="169"/>
        <v>Al3+</v>
      </c>
      <c r="BU92" s="41" t="str">
        <f t="shared" si="169"/>
        <v>Al3+</v>
      </c>
      <c r="BV92" s="41" t="str">
        <f t="shared" si="169"/>
        <v>Al3+</v>
      </c>
      <c r="BW92" s="41" t="str">
        <f t="shared" si="169"/>
        <v>V3+</v>
      </c>
      <c r="BX92" s="41" t="str">
        <f t="shared" si="169"/>
        <v>Al3+</v>
      </c>
      <c r="BY92" s="41" t="str">
        <f t="shared" si="169"/>
        <v>Al3+</v>
      </c>
      <c r="BZ92" s="41" t="str">
        <f t="shared" si="169"/>
        <v>Al3+</v>
      </c>
      <c r="CA92" s="41" t="str">
        <f t="shared" si="169"/>
        <v>Fe3+</v>
      </c>
      <c r="CB92" s="41" t="str">
        <f t="shared" si="169"/>
        <v>Al3+</v>
      </c>
      <c r="CC92" s="41" t="str">
        <f t="shared" si="169"/>
        <v>Al3+</v>
      </c>
      <c r="CD92" s="41" t="str">
        <f t="shared" si="169"/>
        <v>Al3+</v>
      </c>
      <c r="CE92" s="41" t="str">
        <f t="shared" si="169"/>
        <v>Al3+</v>
      </c>
      <c r="CF92" s="41" t="str">
        <f t="shared" si="169"/>
        <v>Al3+</v>
      </c>
      <c r="CG92" s="41" t="str">
        <f t="shared" si="169"/>
        <v>Al3+</v>
      </c>
      <c r="CH92" s="41" t="str">
        <f t="shared" si="169"/>
        <v>Al3+</v>
      </c>
      <c r="CI92" s="41" t="str">
        <f t="shared" si="169"/>
        <v>Al3+</v>
      </c>
      <c r="CJ92" s="41" t="str">
        <f t="shared" si="169"/>
        <v>Al3+</v>
      </c>
      <c r="CK92" s="41" t="str">
        <f t="shared" si="169"/>
        <v>Al3+</v>
      </c>
      <c r="CL92" s="41" t="str">
        <f t="shared" si="169"/>
        <v>Al3+</v>
      </c>
      <c r="CM92" s="41" t="str">
        <f t="shared" si="169"/>
        <v>Al3+</v>
      </c>
      <c r="CN92" s="41" t="str">
        <f t="shared" si="169"/>
        <v>Al3+</v>
      </c>
      <c r="CO92" s="41" t="str">
        <f t="shared" si="169"/>
        <v>Al3+</v>
      </c>
      <c r="CP92" s="41" t="str">
        <f t="shared" si="169"/>
        <v>Al3+</v>
      </c>
      <c r="CQ92" s="41" t="str">
        <f t="shared" si="169"/>
        <v>Al3+</v>
      </c>
      <c r="CR92" s="41" t="str">
        <f t="shared" si="169"/>
        <v>Cr3+</v>
      </c>
      <c r="CS92" s="41" t="str">
        <f t="shared" si="169"/>
        <v>Al3+</v>
      </c>
      <c r="CT92" s="41" t="str">
        <f t="shared" ref="CT92:DA92" si="170">IF(AND(CT27&gt;CT28,CT27&gt;CT29,CT27&gt;CT30),"Al3+",IF(AND(CT28&gt;CT27,CT28&gt;CT29,CT28&gt;CT30),"Cr3+",IF(AND(CT29&gt;CT27,CT29&gt;CT28,CT29&gt;CT30),"V3+",IF(AND(CT30&gt;CT27,CT30&gt;CT28,CT30&gt;CT29),"Fe3+",IF(CT91=0,"","other")))))</f>
        <v>Al3+</v>
      </c>
      <c r="CU92" s="41" t="str">
        <f t="shared" si="170"/>
        <v>Al3+</v>
      </c>
      <c r="CV92" s="41" t="str">
        <f t="shared" si="170"/>
        <v>Al3+</v>
      </c>
      <c r="CW92" s="41" t="str">
        <f t="shared" si="170"/>
        <v>Al3+</v>
      </c>
      <c r="CX92" s="41" t="str">
        <f t="shared" si="170"/>
        <v>Al3+</v>
      </c>
      <c r="CY92" s="41" t="str">
        <f t="shared" si="170"/>
        <v>Al3+</v>
      </c>
      <c r="CZ92" s="41" t="str">
        <f t="shared" si="170"/>
        <v>Al3+</v>
      </c>
      <c r="DA92" s="41" t="str">
        <f t="shared" si="170"/>
        <v>Al3+</v>
      </c>
    </row>
    <row r="93" spans="1:105" ht="28.8" x14ac:dyDescent="0.25">
      <c r="A93" s="39" t="s">
        <v>187</v>
      </c>
      <c r="B93" s="44">
        <f t="shared" ref="B93:AG93" si="171">B36+B37</f>
        <v>0.14173739114418457</v>
      </c>
      <c r="C93" s="44">
        <f t="shared" si="171"/>
        <v>0.12391604520841344</v>
      </c>
      <c r="D93" s="44">
        <f t="shared" si="171"/>
        <v>0</v>
      </c>
      <c r="E93" s="44">
        <f t="shared" si="171"/>
        <v>0</v>
      </c>
      <c r="F93" s="44">
        <f t="shared" si="171"/>
        <v>0</v>
      </c>
      <c r="G93" s="44">
        <f t="shared" si="171"/>
        <v>0</v>
      </c>
      <c r="H93" s="44">
        <f t="shared" si="171"/>
        <v>0</v>
      </c>
      <c r="I93" s="44">
        <f t="shared" si="171"/>
        <v>0</v>
      </c>
      <c r="J93" s="44">
        <f t="shared" si="171"/>
        <v>0</v>
      </c>
      <c r="K93" s="44">
        <f t="shared" si="171"/>
        <v>0</v>
      </c>
      <c r="L93" s="44">
        <f t="shared" si="171"/>
        <v>0</v>
      </c>
      <c r="M93" s="44">
        <f t="shared" si="171"/>
        <v>0</v>
      </c>
      <c r="N93" s="44">
        <f t="shared" si="171"/>
        <v>0</v>
      </c>
      <c r="O93" s="44">
        <f t="shared" si="171"/>
        <v>0</v>
      </c>
      <c r="P93" s="44">
        <f t="shared" si="171"/>
        <v>0</v>
      </c>
      <c r="Q93" s="44">
        <f t="shared" si="171"/>
        <v>0</v>
      </c>
      <c r="R93" s="44">
        <f t="shared" si="171"/>
        <v>0</v>
      </c>
      <c r="S93" s="44">
        <f t="shared" si="171"/>
        <v>0</v>
      </c>
      <c r="T93" s="44">
        <f t="shared" si="171"/>
        <v>0</v>
      </c>
      <c r="U93" s="44">
        <f t="shared" si="171"/>
        <v>0</v>
      </c>
      <c r="V93" s="44">
        <f t="shared" si="171"/>
        <v>0</v>
      </c>
      <c r="W93" s="44">
        <f t="shared" si="171"/>
        <v>0</v>
      </c>
      <c r="X93" s="44">
        <f t="shared" si="171"/>
        <v>0</v>
      </c>
      <c r="Y93" s="44">
        <f t="shared" si="171"/>
        <v>0</v>
      </c>
      <c r="Z93" s="44">
        <f t="shared" si="171"/>
        <v>0</v>
      </c>
      <c r="AA93" s="44">
        <f t="shared" si="171"/>
        <v>0</v>
      </c>
      <c r="AB93" s="44">
        <f t="shared" si="171"/>
        <v>0</v>
      </c>
      <c r="AC93" s="44">
        <f t="shared" si="171"/>
        <v>0</v>
      </c>
      <c r="AD93" s="44">
        <f t="shared" si="171"/>
        <v>0</v>
      </c>
      <c r="AE93" s="44">
        <f t="shared" si="171"/>
        <v>0</v>
      </c>
      <c r="AF93" s="44">
        <f t="shared" si="171"/>
        <v>0</v>
      </c>
      <c r="AG93" s="44">
        <f t="shared" si="171"/>
        <v>0</v>
      </c>
      <c r="AH93" s="44">
        <f t="shared" ref="AH93:BM93" si="172">AH36+AH37</f>
        <v>0</v>
      </c>
      <c r="AI93" s="44">
        <f t="shared" si="172"/>
        <v>3.0302702631825031E-2</v>
      </c>
      <c r="AJ93" s="44">
        <f t="shared" si="172"/>
        <v>0</v>
      </c>
      <c r="AK93" s="44">
        <f t="shared" si="172"/>
        <v>0.39599851685111404</v>
      </c>
      <c r="AL93" s="44">
        <f t="shared" si="172"/>
        <v>0.21175931756433433</v>
      </c>
      <c r="AM93" s="44">
        <f t="shared" si="172"/>
        <v>0</v>
      </c>
      <c r="AN93" s="44">
        <f t="shared" si="172"/>
        <v>7.1905708323996884E-2</v>
      </c>
      <c r="AO93" s="44">
        <f t="shared" si="172"/>
        <v>0.28703916671991508</v>
      </c>
      <c r="AP93" s="44">
        <f t="shared" si="172"/>
        <v>4.9780027571172725E-2</v>
      </c>
      <c r="AQ93" s="44">
        <f t="shared" si="172"/>
        <v>4.9645614948317734E-2</v>
      </c>
      <c r="AR93" s="44">
        <f t="shared" si="172"/>
        <v>6.5807059464227019E-2</v>
      </c>
      <c r="AS93" s="44">
        <f t="shared" si="172"/>
        <v>0.11577415199483462</v>
      </c>
      <c r="AT93" s="44">
        <f t="shared" si="172"/>
        <v>5.5911033191530506E-2</v>
      </c>
      <c r="AU93" s="44">
        <f t="shared" si="172"/>
        <v>0</v>
      </c>
      <c r="AV93" s="44">
        <f t="shared" si="172"/>
        <v>8.4470096089359105E-3</v>
      </c>
      <c r="AW93" s="44">
        <f t="shared" si="172"/>
        <v>3.4608676737461659E-3</v>
      </c>
      <c r="AX93" s="44">
        <f t="shared" si="172"/>
        <v>9.1816377008420609E-3</v>
      </c>
      <c r="AY93" s="44">
        <f t="shared" si="172"/>
        <v>7.2013996738994595E-3</v>
      </c>
      <c r="AZ93" s="44">
        <f t="shared" si="172"/>
        <v>3.9049258249342772E-2</v>
      </c>
      <c r="BA93" s="44">
        <f t="shared" si="172"/>
        <v>5.5200035297903988E-2</v>
      </c>
      <c r="BB93" s="44">
        <f t="shared" si="172"/>
        <v>5.376688880698411E-2</v>
      </c>
      <c r="BC93" s="44">
        <f t="shared" si="172"/>
        <v>3.2562427265330249E-2</v>
      </c>
      <c r="BD93" s="44">
        <f t="shared" si="172"/>
        <v>0.10060569632761052</v>
      </c>
      <c r="BE93" s="44">
        <f t="shared" si="172"/>
        <v>4.7746157085622229E-2</v>
      </c>
      <c r="BF93" s="44">
        <f t="shared" si="172"/>
        <v>0.10637389000406884</v>
      </c>
      <c r="BG93" s="44">
        <f t="shared" si="172"/>
        <v>1.6575029747364821E-2</v>
      </c>
      <c r="BH93" s="44">
        <f t="shared" si="172"/>
        <v>0.10629089002128239</v>
      </c>
      <c r="BI93" s="44">
        <f t="shared" si="172"/>
        <v>0.1040461158282146</v>
      </c>
      <c r="BJ93" s="44">
        <f t="shared" si="172"/>
        <v>8.337602949228827E-2</v>
      </c>
      <c r="BK93" s="44">
        <f t="shared" si="172"/>
        <v>6.8127769739934674E-2</v>
      </c>
      <c r="BL93" s="44">
        <f t="shared" si="172"/>
        <v>0</v>
      </c>
      <c r="BM93" s="44">
        <f t="shared" si="172"/>
        <v>0</v>
      </c>
      <c r="BN93" s="44">
        <f t="shared" ref="BN93:BV93" si="173">BN36+BN37</f>
        <v>0</v>
      </c>
      <c r="BO93" s="44">
        <f t="shared" si="173"/>
        <v>0</v>
      </c>
      <c r="BP93" s="44">
        <f t="shared" si="173"/>
        <v>0</v>
      </c>
      <c r="BQ93" s="44">
        <f t="shared" si="173"/>
        <v>0</v>
      </c>
      <c r="BR93" s="44">
        <f t="shared" si="173"/>
        <v>0</v>
      </c>
      <c r="BS93" s="44">
        <f t="shared" si="173"/>
        <v>0</v>
      </c>
      <c r="BT93" s="44">
        <f t="shared" si="173"/>
        <v>0</v>
      </c>
      <c r="BU93" s="44">
        <f t="shared" si="173"/>
        <v>0</v>
      </c>
      <c r="BV93" s="44">
        <f t="shared" si="173"/>
        <v>0</v>
      </c>
      <c r="BW93" s="44">
        <f t="shared" ref="BW93:CE93" si="174">BW36+BW37</f>
        <v>0</v>
      </c>
      <c r="BX93" s="44">
        <f t="shared" si="174"/>
        <v>0</v>
      </c>
      <c r="BY93" s="44">
        <f t="shared" si="174"/>
        <v>0</v>
      </c>
      <c r="BZ93" s="44">
        <f t="shared" si="174"/>
        <v>0</v>
      </c>
      <c r="CA93" s="44">
        <f t="shared" si="174"/>
        <v>0</v>
      </c>
      <c r="CB93" s="44">
        <f t="shared" si="174"/>
        <v>0</v>
      </c>
      <c r="CC93" s="44">
        <f t="shared" si="174"/>
        <v>0</v>
      </c>
      <c r="CD93" s="44">
        <f t="shared" si="174"/>
        <v>0</v>
      </c>
      <c r="CE93" s="44">
        <f t="shared" si="174"/>
        <v>0</v>
      </c>
      <c r="CF93" s="44">
        <f t="shared" ref="CF93:CK93" si="175">CF36+CF37</f>
        <v>0</v>
      </c>
      <c r="CG93" s="44">
        <f t="shared" si="175"/>
        <v>0</v>
      </c>
      <c r="CH93" s="44">
        <f t="shared" si="175"/>
        <v>0</v>
      </c>
      <c r="CI93" s="44">
        <f t="shared" si="175"/>
        <v>0</v>
      </c>
      <c r="CJ93" s="44">
        <f t="shared" si="175"/>
        <v>0</v>
      </c>
      <c r="CK93" s="44">
        <f t="shared" si="175"/>
        <v>0</v>
      </c>
      <c r="CL93" s="44">
        <f t="shared" ref="CL93:DA93" si="176">CL36+CL37</f>
        <v>0</v>
      </c>
      <c r="CM93" s="44">
        <f t="shared" si="176"/>
        <v>0</v>
      </c>
      <c r="CN93" s="44">
        <f t="shared" si="176"/>
        <v>0</v>
      </c>
      <c r="CO93" s="44">
        <f t="shared" si="176"/>
        <v>0</v>
      </c>
      <c r="CP93" s="44">
        <f t="shared" si="176"/>
        <v>0</v>
      </c>
      <c r="CQ93" s="44">
        <f t="shared" si="176"/>
        <v>0</v>
      </c>
      <c r="CR93" s="44">
        <f t="shared" si="176"/>
        <v>1.8265778816449675E-2</v>
      </c>
      <c r="CS93" s="44">
        <f t="shared" si="176"/>
        <v>2.059839668752798E-2</v>
      </c>
      <c r="CT93" s="44">
        <f t="shared" si="176"/>
        <v>4.7175731258178866E-3</v>
      </c>
      <c r="CU93" s="44">
        <f t="shared" si="176"/>
        <v>0.28826395891898243</v>
      </c>
      <c r="CV93" s="44">
        <f t="shared" si="176"/>
        <v>4.5592945526391107E-2</v>
      </c>
      <c r="CW93" s="44">
        <f t="shared" si="176"/>
        <v>0</v>
      </c>
      <c r="CX93" s="44">
        <f t="shared" si="176"/>
        <v>3.6588496323070505E-3</v>
      </c>
      <c r="CY93" s="44">
        <f t="shared" si="176"/>
        <v>0</v>
      </c>
      <c r="CZ93" s="44">
        <f t="shared" si="176"/>
        <v>0</v>
      </c>
      <c r="DA93" s="44">
        <f t="shared" si="176"/>
        <v>8.6215484207406184E-2</v>
      </c>
    </row>
    <row r="94" spans="1:105" ht="42" x14ac:dyDescent="0.25">
      <c r="A94" s="39" t="s">
        <v>188</v>
      </c>
      <c r="B94" s="44" t="str">
        <f t="shared" ref="B94:AG94" si="177">IF(B36&gt;B37,"Ti4+",IF(B37&gt;B36,"Sn4+",IF(B93=0,"","other")))</f>
        <v>Ti4+</v>
      </c>
      <c r="C94" s="44" t="str">
        <f t="shared" si="177"/>
        <v>Ti4+</v>
      </c>
      <c r="D94" s="44" t="str">
        <f t="shared" si="177"/>
        <v/>
      </c>
      <c r="E94" s="44" t="str">
        <f t="shared" si="177"/>
        <v/>
      </c>
      <c r="F94" s="44" t="str">
        <f t="shared" si="177"/>
        <v/>
      </c>
      <c r="G94" s="44" t="str">
        <f t="shared" si="177"/>
        <v/>
      </c>
      <c r="H94" s="44" t="str">
        <f t="shared" si="177"/>
        <v/>
      </c>
      <c r="I94" s="44" t="str">
        <f t="shared" si="177"/>
        <v/>
      </c>
      <c r="J94" s="44" t="str">
        <f t="shared" si="177"/>
        <v/>
      </c>
      <c r="K94" s="44" t="str">
        <f t="shared" si="177"/>
        <v/>
      </c>
      <c r="L94" s="44" t="str">
        <f t="shared" si="177"/>
        <v/>
      </c>
      <c r="M94" s="44" t="str">
        <f t="shared" si="177"/>
        <v/>
      </c>
      <c r="N94" s="44" t="str">
        <f t="shared" si="177"/>
        <v/>
      </c>
      <c r="O94" s="44" t="str">
        <f t="shared" si="177"/>
        <v/>
      </c>
      <c r="P94" s="44" t="str">
        <f t="shared" si="177"/>
        <v/>
      </c>
      <c r="Q94" s="44" t="str">
        <f t="shared" si="177"/>
        <v/>
      </c>
      <c r="R94" s="44" t="str">
        <f t="shared" si="177"/>
        <v/>
      </c>
      <c r="S94" s="44" t="str">
        <f t="shared" si="177"/>
        <v/>
      </c>
      <c r="T94" s="44" t="str">
        <f t="shared" si="177"/>
        <v/>
      </c>
      <c r="U94" s="44" t="str">
        <f t="shared" si="177"/>
        <v/>
      </c>
      <c r="V94" s="44" t="str">
        <f t="shared" si="177"/>
        <v/>
      </c>
      <c r="W94" s="44" t="str">
        <f t="shared" si="177"/>
        <v/>
      </c>
      <c r="X94" s="44" t="str">
        <f t="shared" si="177"/>
        <v/>
      </c>
      <c r="Y94" s="44" t="str">
        <f t="shared" si="177"/>
        <v/>
      </c>
      <c r="Z94" s="44" t="str">
        <f t="shared" si="177"/>
        <v/>
      </c>
      <c r="AA94" s="44" t="str">
        <f t="shared" si="177"/>
        <v/>
      </c>
      <c r="AB94" s="44" t="str">
        <f t="shared" si="177"/>
        <v/>
      </c>
      <c r="AC94" s="44" t="str">
        <f t="shared" si="177"/>
        <v/>
      </c>
      <c r="AD94" s="44" t="str">
        <f t="shared" si="177"/>
        <v/>
      </c>
      <c r="AE94" s="44" t="str">
        <f t="shared" si="177"/>
        <v/>
      </c>
      <c r="AF94" s="44" t="str">
        <f t="shared" si="177"/>
        <v/>
      </c>
      <c r="AG94" s="44" t="str">
        <f t="shared" si="177"/>
        <v/>
      </c>
      <c r="AH94" s="44" t="str">
        <f t="shared" ref="AH94:BM94" si="178">IF(AH36&gt;AH37,"Ti4+",IF(AH37&gt;AH36,"Sn4+",IF(AH93=0,"","other")))</f>
        <v/>
      </c>
      <c r="AI94" s="44" t="str">
        <f t="shared" si="178"/>
        <v>Ti4+</v>
      </c>
      <c r="AJ94" s="44" t="str">
        <f t="shared" si="178"/>
        <v/>
      </c>
      <c r="AK94" s="44" t="str">
        <f t="shared" si="178"/>
        <v>Ti4+</v>
      </c>
      <c r="AL94" s="44" t="str">
        <f t="shared" si="178"/>
        <v>Ti4+</v>
      </c>
      <c r="AM94" s="44" t="str">
        <f t="shared" si="178"/>
        <v/>
      </c>
      <c r="AN94" s="44" t="str">
        <f t="shared" si="178"/>
        <v>Ti4+</v>
      </c>
      <c r="AO94" s="44" t="str">
        <f t="shared" si="178"/>
        <v>Ti4+</v>
      </c>
      <c r="AP94" s="44" t="str">
        <f t="shared" si="178"/>
        <v>Ti4+</v>
      </c>
      <c r="AQ94" s="44" t="str">
        <f t="shared" si="178"/>
        <v>Ti4+</v>
      </c>
      <c r="AR94" s="44" t="str">
        <f t="shared" si="178"/>
        <v>Ti4+</v>
      </c>
      <c r="AS94" s="44" t="str">
        <f t="shared" si="178"/>
        <v>Ti4+</v>
      </c>
      <c r="AT94" s="44" t="str">
        <f t="shared" si="178"/>
        <v>Ti4+</v>
      </c>
      <c r="AU94" s="44" t="str">
        <f t="shared" si="178"/>
        <v/>
      </c>
      <c r="AV94" s="44" t="str">
        <f t="shared" si="178"/>
        <v>Ti4+</v>
      </c>
      <c r="AW94" s="44" t="str">
        <f t="shared" si="178"/>
        <v>Ti4+</v>
      </c>
      <c r="AX94" s="44" t="str">
        <f t="shared" si="178"/>
        <v>Ti4+</v>
      </c>
      <c r="AY94" s="44" t="str">
        <f t="shared" si="178"/>
        <v>Ti4+</v>
      </c>
      <c r="AZ94" s="44" t="str">
        <f t="shared" si="178"/>
        <v>Ti4+</v>
      </c>
      <c r="BA94" s="44" t="str">
        <f t="shared" si="178"/>
        <v>Ti4+</v>
      </c>
      <c r="BB94" s="44" t="str">
        <f t="shared" si="178"/>
        <v>Ti4+</v>
      </c>
      <c r="BC94" s="44" t="str">
        <f t="shared" si="178"/>
        <v>Ti4+</v>
      </c>
      <c r="BD94" s="44" t="str">
        <f t="shared" si="178"/>
        <v>Ti4+</v>
      </c>
      <c r="BE94" s="44" t="str">
        <f t="shared" si="178"/>
        <v>Ti4+</v>
      </c>
      <c r="BF94" s="44" t="str">
        <f t="shared" si="178"/>
        <v>Ti4+</v>
      </c>
      <c r="BG94" s="44" t="str">
        <f t="shared" si="178"/>
        <v>Ti4+</v>
      </c>
      <c r="BH94" s="44" t="str">
        <f t="shared" si="178"/>
        <v>Ti4+</v>
      </c>
      <c r="BI94" s="44" t="str">
        <f t="shared" si="178"/>
        <v>Ti4+</v>
      </c>
      <c r="BJ94" s="44" t="str">
        <f t="shared" si="178"/>
        <v>Ti4+</v>
      </c>
      <c r="BK94" s="44" t="str">
        <f t="shared" si="178"/>
        <v>Ti4+</v>
      </c>
      <c r="BL94" s="44" t="str">
        <f t="shared" si="178"/>
        <v/>
      </c>
      <c r="BM94" s="44" t="str">
        <f t="shared" si="178"/>
        <v/>
      </c>
      <c r="BN94" s="44" t="str">
        <f t="shared" ref="BN94:CS94" si="179">IF(BN36&gt;BN37,"Ti4+",IF(BN37&gt;BN36,"Sn4+",IF(BN93=0,"","other")))</f>
        <v/>
      </c>
      <c r="BO94" s="44" t="str">
        <f t="shared" si="179"/>
        <v/>
      </c>
      <c r="BP94" s="44" t="str">
        <f t="shared" si="179"/>
        <v/>
      </c>
      <c r="BQ94" s="44" t="str">
        <f t="shared" si="179"/>
        <v/>
      </c>
      <c r="BR94" s="44" t="str">
        <f t="shared" si="179"/>
        <v/>
      </c>
      <c r="BS94" s="44" t="str">
        <f t="shared" si="179"/>
        <v/>
      </c>
      <c r="BT94" s="44" t="str">
        <f t="shared" si="179"/>
        <v/>
      </c>
      <c r="BU94" s="44" t="str">
        <f t="shared" si="179"/>
        <v/>
      </c>
      <c r="BV94" s="44" t="str">
        <f t="shared" si="179"/>
        <v/>
      </c>
      <c r="BW94" s="44" t="str">
        <f t="shared" si="179"/>
        <v/>
      </c>
      <c r="BX94" s="44" t="str">
        <f t="shared" si="179"/>
        <v/>
      </c>
      <c r="BY94" s="44" t="str">
        <f t="shared" si="179"/>
        <v/>
      </c>
      <c r="BZ94" s="44" t="str">
        <f t="shared" si="179"/>
        <v/>
      </c>
      <c r="CA94" s="44" t="str">
        <f t="shared" si="179"/>
        <v/>
      </c>
      <c r="CB94" s="44" t="str">
        <f t="shared" si="179"/>
        <v/>
      </c>
      <c r="CC94" s="44" t="str">
        <f t="shared" si="179"/>
        <v/>
      </c>
      <c r="CD94" s="44" t="str">
        <f t="shared" si="179"/>
        <v/>
      </c>
      <c r="CE94" s="44" t="str">
        <f t="shared" si="179"/>
        <v/>
      </c>
      <c r="CF94" s="44" t="str">
        <f t="shared" si="179"/>
        <v/>
      </c>
      <c r="CG94" s="44" t="str">
        <f t="shared" si="179"/>
        <v/>
      </c>
      <c r="CH94" s="44" t="str">
        <f t="shared" si="179"/>
        <v/>
      </c>
      <c r="CI94" s="44" t="str">
        <f t="shared" si="179"/>
        <v/>
      </c>
      <c r="CJ94" s="44" t="str">
        <f t="shared" si="179"/>
        <v/>
      </c>
      <c r="CK94" s="44" t="str">
        <f t="shared" si="179"/>
        <v/>
      </c>
      <c r="CL94" s="44" t="str">
        <f t="shared" si="179"/>
        <v/>
      </c>
      <c r="CM94" s="44" t="str">
        <f t="shared" si="179"/>
        <v/>
      </c>
      <c r="CN94" s="44" t="str">
        <f t="shared" si="179"/>
        <v/>
      </c>
      <c r="CO94" s="44" t="str">
        <f t="shared" si="179"/>
        <v/>
      </c>
      <c r="CP94" s="44" t="str">
        <f t="shared" si="179"/>
        <v/>
      </c>
      <c r="CQ94" s="44" t="str">
        <f t="shared" si="179"/>
        <v/>
      </c>
      <c r="CR94" s="44" t="str">
        <f t="shared" si="179"/>
        <v>Ti4+</v>
      </c>
      <c r="CS94" s="44" t="str">
        <f t="shared" si="179"/>
        <v>Ti4+</v>
      </c>
      <c r="CT94" s="44" t="str">
        <f t="shared" ref="CT94:DA94" si="180">IF(CT36&gt;CT37,"Ti4+",IF(CT37&gt;CT36,"Sn4+",IF(CT93=0,"","other")))</f>
        <v>Ti4+</v>
      </c>
      <c r="CU94" s="44" t="str">
        <f t="shared" si="180"/>
        <v>Ti4+</v>
      </c>
      <c r="CV94" s="44" t="str">
        <f t="shared" si="180"/>
        <v>Ti4+</v>
      </c>
      <c r="CW94" s="44" t="str">
        <f t="shared" si="180"/>
        <v/>
      </c>
      <c r="CX94" s="44" t="str">
        <f t="shared" si="180"/>
        <v>Ti4+</v>
      </c>
      <c r="CY94" s="44" t="str">
        <f t="shared" si="180"/>
        <v/>
      </c>
      <c r="CZ94" s="44" t="str">
        <f t="shared" si="180"/>
        <v/>
      </c>
      <c r="DA94" s="44" t="str">
        <f t="shared" si="180"/>
        <v>Ti4+</v>
      </c>
    </row>
    <row r="95" spans="1:105" ht="42" x14ac:dyDescent="0.25">
      <c r="A95" s="43" t="s">
        <v>190</v>
      </c>
      <c r="B95" s="42">
        <f t="shared" ref="B95:AG95" si="181">B50</f>
        <v>0</v>
      </c>
      <c r="C95" s="42">
        <f t="shared" si="181"/>
        <v>0</v>
      </c>
      <c r="D95" s="42">
        <f t="shared" si="181"/>
        <v>0</v>
      </c>
      <c r="E95" s="42">
        <f t="shared" si="181"/>
        <v>1.9997913657783706</v>
      </c>
      <c r="F95" s="42">
        <f t="shared" si="181"/>
        <v>0</v>
      </c>
      <c r="G95" s="42">
        <f t="shared" si="181"/>
        <v>0</v>
      </c>
      <c r="H95" s="42">
        <f t="shared" si="181"/>
        <v>1.5003138478915472</v>
      </c>
      <c r="I95" s="42">
        <f t="shared" si="181"/>
        <v>0</v>
      </c>
      <c r="J95" s="42">
        <f t="shared" si="181"/>
        <v>0</v>
      </c>
      <c r="K95" s="42">
        <f t="shared" si="181"/>
        <v>0</v>
      </c>
      <c r="L95" s="42">
        <f t="shared" si="181"/>
        <v>0</v>
      </c>
      <c r="M95" s="42">
        <f t="shared" si="181"/>
        <v>0</v>
      </c>
      <c r="N95" s="42">
        <f t="shared" si="181"/>
        <v>1.9997456277599885</v>
      </c>
      <c r="O95" s="42">
        <f t="shared" si="181"/>
        <v>0.9997661799773998</v>
      </c>
      <c r="P95" s="42">
        <f t="shared" si="181"/>
        <v>0</v>
      </c>
      <c r="Q95" s="42">
        <f t="shared" si="181"/>
        <v>0</v>
      </c>
      <c r="R95" s="42">
        <f t="shared" si="181"/>
        <v>0</v>
      </c>
      <c r="S95" s="42">
        <f t="shared" si="181"/>
        <v>1.4997258218932124</v>
      </c>
      <c r="T95" s="42">
        <f t="shared" si="181"/>
        <v>0</v>
      </c>
      <c r="U95" s="42">
        <f t="shared" si="181"/>
        <v>0</v>
      </c>
      <c r="V95" s="42">
        <f t="shared" si="181"/>
        <v>0</v>
      </c>
      <c r="W95" s="42">
        <f t="shared" si="181"/>
        <v>0</v>
      </c>
      <c r="X95" s="42">
        <f t="shared" si="181"/>
        <v>1.0001275961444562</v>
      </c>
      <c r="Y95" s="42">
        <f t="shared" si="181"/>
        <v>0</v>
      </c>
      <c r="Z95" s="42">
        <f t="shared" si="181"/>
        <v>0</v>
      </c>
      <c r="AA95" s="42">
        <f t="shared" si="181"/>
        <v>0</v>
      </c>
      <c r="AB95" s="42">
        <f t="shared" si="181"/>
        <v>1.999903606744923</v>
      </c>
      <c r="AC95" s="42">
        <f t="shared" si="181"/>
        <v>0</v>
      </c>
      <c r="AD95" s="42">
        <f t="shared" si="181"/>
        <v>0</v>
      </c>
      <c r="AE95" s="42">
        <f t="shared" si="181"/>
        <v>0</v>
      </c>
      <c r="AF95" s="42">
        <f t="shared" si="181"/>
        <v>0</v>
      </c>
      <c r="AG95" s="42">
        <f t="shared" si="181"/>
        <v>0</v>
      </c>
      <c r="AH95" s="42">
        <f t="shared" ref="AH95:BM95" si="182">AH50</f>
        <v>0</v>
      </c>
      <c r="AI95" s="42">
        <f t="shared" si="182"/>
        <v>0</v>
      </c>
      <c r="AJ95" s="42">
        <f t="shared" si="182"/>
        <v>0</v>
      </c>
      <c r="AK95" s="42">
        <f t="shared" si="182"/>
        <v>3.6893595186237639E-3</v>
      </c>
      <c r="AL95" s="42">
        <f t="shared" si="182"/>
        <v>2.2231778859036037E-2</v>
      </c>
      <c r="AM95" s="42">
        <f t="shared" si="182"/>
        <v>9.0735658902174748E-2</v>
      </c>
      <c r="AN95" s="42">
        <f t="shared" si="182"/>
        <v>0</v>
      </c>
      <c r="AO95" s="42">
        <f t="shared" si="182"/>
        <v>0</v>
      </c>
      <c r="AP95" s="42">
        <f t="shared" si="182"/>
        <v>3.412949335693102E-3</v>
      </c>
      <c r="AQ95" s="42">
        <f t="shared" si="182"/>
        <v>3.9483313512872792E-2</v>
      </c>
      <c r="AR95" s="42">
        <f t="shared" si="182"/>
        <v>2.0302976289548196E-3</v>
      </c>
      <c r="AS95" s="42">
        <f t="shared" si="182"/>
        <v>1.9551431886137005E-3</v>
      </c>
      <c r="AT95" s="42">
        <f t="shared" si="182"/>
        <v>5.979939974383338E-3</v>
      </c>
      <c r="AU95" s="42">
        <f t="shared" si="182"/>
        <v>1.0301163977809773</v>
      </c>
      <c r="AV95" s="42">
        <f t="shared" si="182"/>
        <v>1.2131991816445806</v>
      </c>
      <c r="AW95" s="42">
        <f t="shared" si="182"/>
        <v>1.5176378801174668</v>
      </c>
      <c r="AX95" s="42">
        <f t="shared" si="182"/>
        <v>1.5589536126180337</v>
      </c>
      <c r="AY95" s="42">
        <f t="shared" si="182"/>
        <v>0.83440774745543567</v>
      </c>
      <c r="AZ95" s="42">
        <f t="shared" si="182"/>
        <v>3.4804135404327197E-2</v>
      </c>
      <c r="BA95" s="42">
        <f t="shared" si="182"/>
        <v>4.8054963431122817E-2</v>
      </c>
      <c r="BB95" s="42">
        <f t="shared" si="182"/>
        <v>2.7383875973245736E-2</v>
      </c>
      <c r="BC95" s="42">
        <f t="shared" si="182"/>
        <v>5.3580001422797473E-2</v>
      </c>
      <c r="BD95" s="42">
        <f t="shared" si="182"/>
        <v>6.7251487628930424E-3</v>
      </c>
      <c r="BE95" s="42">
        <f t="shared" si="182"/>
        <v>6.7193016316658052E-3</v>
      </c>
      <c r="BF95" s="42">
        <f t="shared" si="182"/>
        <v>6.6924544937512539E-3</v>
      </c>
      <c r="BG95" s="42">
        <f t="shared" si="182"/>
        <v>6.8183654600610946E-2</v>
      </c>
      <c r="BH95" s="42">
        <f t="shared" si="182"/>
        <v>7.5332078036017894E-2</v>
      </c>
      <c r="BI95" s="42">
        <f t="shared" si="182"/>
        <v>4.0222433406421829E-2</v>
      </c>
      <c r="BJ95" s="42">
        <f t="shared" si="182"/>
        <v>2.6227784056099587E-2</v>
      </c>
      <c r="BK95" s="42">
        <f t="shared" si="182"/>
        <v>2.6023484503485166E-2</v>
      </c>
      <c r="BL95" s="42">
        <f t="shared" si="182"/>
        <v>0.24982268318123899</v>
      </c>
      <c r="BM95" s="42">
        <f t="shared" si="182"/>
        <v>0.49974529269799556</v>
      </c>
      <c r="BN95" s="42">
        <f t="shared" ref="BN95:BV95" si="183">BN50</f>
        <v>0</v>
      </c>
      <c r="BO95" s="42">
        <f t="shared" si="183"/>
        <v>1.3330238406811028</v>
      </c>
      <c r="BP95" s="42">
        <f t="shared" si="183"/>
        <v>0</v>
      </c>
      <c r="BQ95" s="42">
        <f t="shared" si="183"/>
        <v>0</v>
      </c>
      <c r="BR95" s="42">
        <f t="shared" si="183"/>
        <v>0</v>
      </c>
      <c r="BS95" s="42">
        <f t="shared" si="183"/>
        <v>0</v>
      </c>
      <c r="BT95" s="42">
        <f t="shared" si="183"/>
        <v>1.550314463353444</v>
      </c>
      <c r="BU95" s="42">
        <f t="shared" si="183"/>
        <v>0.77507498078770287</v>
      </c>
      <c r="BV95" s="42">
        <f t="shared" si="183"/>
        <v>0.77469816630387844</v>
      </c>
      <c r="BW95" s="42">
        <f t="shared" ref="BW95:CE95" si="184">BW50</f>
        <v>0</v>
      </c>
      <c r="BX95" s="42">
        <f t="shared" si="184"/>
        <v>0</v>
      </c>
      <c r="BY95" s="42">
        <f t="shared" si="184"/>
        <v>0</v>
      </c>
      <c r="BZ95" s="42">
        <f t="shared" si="184"/>
        <v>0</v>
      </c>
      <c r="CA95" s="42">
        <f t="shared" si="184"/>
        <v>0</v>
      </c>
      <c r="CB95" s="42">
        <f t="shared" si="184"/>
        <v>0</v>
      </c>
      <c r="CC95" s="42">
        <f t="shared" si="184"/>
        <v>0</v>
      </c>
      <c r="CD95" s="42">
        <f t="shared" si="184"/>
        <v>0</v>
      </c>
      <c r="CE95" s="42">
        <f t="shared" si="184"/>
        <v>0</v>
      </c>
      <c r="CF95" s="42">
        <f t="shared" ref="CF95:CK95" si="185">CF50</f>
        <v>0</v>
      </c>
      <c r="CG95" s="42">
        <f t="shared" si="185"/>
        <v>0</v>
      </c>
      <c r="CH95" s="42">
        <f t="shared" si="185"/>
        <v>1.4999261610010057</v>
      </c>
      <c r="CI95" s="42">
        <f t="shared" si="185"/>
        <v>0</v>
      </c>
      <c r="CJ95" s="42">
        <f t="shared" si="185"/>
        <v>0</v>
      </c>
      <c r="CK95" s="42">
        <f t="shared" si="185"/>
        <v>0.50007753300558977</v>
      </c>
      <c r="CL95" s="42">
        <f t="shared" ref="CL95:DA95" si="186">CL50</f>
        <v>0</v>
      </c>
      <c r="CM95" s="42">
        <f t="shared" si="186"/>
        <v>0</v>
      </c>
      <c r="CN95" s="42">
        <f t="shared" si="186"/>
        <v>1.0000624603318928</v>
      </c>
      <c r="CO95" s="42">
        <f t="shared" si="186"/>
        <v>1.0001322675773638</v>
      </c>
      <c r="CP95" s="42">
        <f t="shared" si="186"/>
        <v>0.99968721578362862</v>
      </c>
      <c r="CQ95" s="42">
        <f t="shared" si="186"/>
        <v>0.74991289367900893</v>
      </c>
      <c r="CR95" s="42">
        <f t="shared" si="186"/>
        <v>0</v>
      </c>
      <c r="CS95" s="42">
        <f t="shared" si="186"/>
        <v>0</v>
      </c>
      <c r="CT95" s="42">
        <f t="shared" si="186"/>
        <v>1.0469743662680846</v>
      </c>
      <c r="CU95" s="42">
        <f t="shared" si="186"/>
        <v>0</v>
      </c>
      <c r="CV95" s="42">
        <f t="shared" si="186"/>
        <v>1.5912376502720693</v>
      </c>
      <c r="CW95" s="42">
        <f t="shared" si="186"/>
        <v>0</v>
      </c>
      <c r="CX95" s="42">
        <f t="shared" si="186"/>
        <v>0</v>
      </c>
      <c r="CY95" s="42">
        <f t="shared" si="186"/>
        <v>0.70602302537743256</v>
      </c>
      <c r="CZ95" s="42">
        <f t="shared" si="186"/>
        <v>0</v>
      </c>
      <c r="DA95" s="42">
        <f t="shared" si="186"/>
        <v>4.12886830289418E-2</v>
      </c>
    </row>
    <row r="96" spans="1:105" ht="13.2" x14ac:dyDescent="0.25">
      <c r="A96" s="14"/>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row>
    <row r="97" spans="1:105" ht="28.8" x14ac:dyDescent="0.25">
      <c r="A97" s="45" t="s">
        <v>193</v>
      </c>
      <c r="B97" s="46">
        <f t="shared" ref="B97:AG97" si="187">IF(B45+B43&gt;0,B45/(B45+B43),"")</f>
        <v>0.62418789855546519</v>
      </c>
      <c r="C97" s="46">
        <f t="shared" si="187"/>
        <v>0.64303665946550481</v>
      </c>
      <c r="D97" s="46">
        <f t="shared" si="187"/>
        <v>0</v>
      </c>
      <c r="E97" s="46" t="str">
        <f t="shared" si="187"/>
        <v/>
      </c>
      <c r="F97" s="46">
        <f t="shared" si="187"/>
        <v>1</v>
      </c>
      <c r="G97" s="46">
        <f t="shared" si="187"/>
        <v>1</v>
      </c>
      <c r="H97" s="46" t="str">
        <f t="shared" si="187"/>
        <v/>
      </c>
      <c r="I97" s="46" t="str">
        <f t="shared" si="187"/>
        <v/>
      </c>
      <c r="J97" s="46" t="str">
        <f t="shared" si="187"/>
        <v/>
      </c>
      <c r="K97" s="46">
        <f t="shared" si="187"/>
        <v>1</v>
      </c>
      <c r="L97" s="46">
        <f t="shared" si="187"/>
        <v>1</v>
      </c>
      <c r="M97" s="46">
        <f t="shared" si="187"/>
        <v>2.5057316960269067E-5</v>
      </c>
      <c r="N97" s="46" t="str">
        <f t="shared" si="187"/>
        <v/>
      </c>
      <c r="O97" s="46" t="str">
        <f t="shared" si="187"/>
        <v/>
      </c>
      <c r="P97" s="46">
        <f t="shared" si="187"/>
        <v>0</v>
      </c>
      <c r="Q97" s="46">
        <f t="shared" si="187"/>
        <v>1</v>
      </c>
      <c r="R97" s="46" t="str">
        <f t="shared" si="187"/>
        <v/>
      </c>
      <c r="S97" s="46" t="str">
        <f t="shared" si="187"/>
        <v/>
      </c>
      <c r="T97" s="46">
        <f t="shared" si="187"/>
        <v>1</v>
      </c>
      <c r="U97" s="46">
        <f t="shared" si="187"/>
        <v>1</v>
      </c>
      <c r="V97" s="46">
        <f t="shared" si="187"/>
        <v>0</v>
      </c>
      <c r="W97" s="46" t="str">
        <f t="shared" si="187"/>
        <v/>
      </c>
      <c r="X97" s="46" t="str">
        <f t="shared" si="187"/>
        <v/>
      </c>
      <c r="Y97" s="46">
        <f t="shared" si="187"/>
        <v>1</v>
      </c>
      <c r="Z97" s="46">
        <f t="shared" si="187"/>
        <v>0</v>
      </c>
      <c r="AA97" s="46">
        <f t="shared" si="187"/>
        <v>1</v>
      </c>
      <c r="AB97" s="46" t="str">
        <f t="shared" si="187"/>
        <v/>
      </c>
      <c r="AC97" s="46">
        <f t="shared" si="187"/>
        <v>1</v>
      </c>
      <c r="AD97" s="46">
        <f t="shared" si="187"/>
        <v>4.0473292163205274E-5</v>
      </c>
      <c r="AE97" s="46">
        <f t="shared" si="187"/>
        <v>1</v>
      </c>
      <c r="AF97" s="46">
        <f t="shared" si="187"/>
        <v>1</v>
      </c>
      <c r="AG97" s="46">
        <f t="shared" si="187"/>
        <v>1</v>
      </c>
      <c r="AH97" s="46">
        <f t="shared" ref="AH97:BM97" si="188">IF(AH45+AH43&gt;0,AH45/(AH45+AH43),"")</f>
        <v>1</v>
      </c>
      <c r="AI97" s="46">
        <f t="shared" si="188"/>
        <v>0.97762746080891361</v>
      </c>
      <c r="AJ97" s="46">
        <f t="shared" si="188"/>
        <v>0.81039960616417117</v>
      </c>
      <c r="AK97" s="46">
        <f t="shared" si="188"/>
        <v>0.33143106965316482</v>
      </c>
      <c r="AL97" s="46">
        <f t="shared" si="188"/>
        <v>0.27487130187616043</v>
      </c>
      <c r="AM97" s="46">
        <f t="shared" si="188"/>
        <v>0.10775007536470191</v>
      </c>
      <c r="AN97" s="46">
        <f t="shared" si="188"/>
        <v>4.5523594616693516E-2</v>
      </c>
      <c r="AO97" s="46">
        <f t="shared" si="188"/>
        <v>0.5328515072167388</v>
      </c>
      <c r="AP97" s="46">
        <f t="shared" si="188"/>
        <v>0.7271349555609441</v>
      </c>
      <c r="AQ97" s="46">
        <f t="shared" si="188"/>
        <v>0.82743508585441472</v>
      </c>
      <c r="AR97" s="46">
        <f t="shared" si="188"/>
        <v>0.89442549601584243</v>
      </c>
      <c r="AS97" s="46">
        <f t="shared" si="188"/>
        <v>0.98823595342296389</v>
      </c>
      <c r="AT97" s="46">
        <f t="shared" si="188"/>
        <v>1</v>
      </c>
      <c r="AU97" s="46">
        <f t="shared" si="188"/>
        <v>0</v>
      </c>
      <c r="AV97" s="46">
        <f t="shared" si="188"/>
        <v>0.76239524719751328</v>
      </c>
      <c r="AW97" s="46">
        <f t="shared" si="188"/>
        <v>1.8610839122798838E-2</v>
      </c>
      <c r="AX97" s="46">
        <f t="shared" si="188"/>
        <v>1</v>
      </c>
      <c r="AY97" s="46">
        <f t="shared" si="188"/>
        <v>2.8485842718867877E-3</v>
      </c>
      <c r="AZ97" s="46">
        <f t="shared" si="188"/>
        <v>0.10995048561614555</v>
      </c>
      <c r="BA97" s="46">
        <f t="shared" si="188"/>
        <v>0.15523253326138445</v>
      </c>
      <c r="BB97" s="46">
        <f t="shared" si="188"/>
        <v>0.13675766219588592</v>
      </c>
      <c r="BC97" s="46">
        <f t="shared" si="188"/>
        <v>0.10535689280552003</v>
      </c>
      <c r="BD97" s="46">
        <f t="shared" si="188"/>
        <v>0.59346959068008576</v>
      </c>
      <c r="BE97" s="46">
        <f t="shared" si="188"/>
        <v>0.45881431909111253</v>
      </c>
      <c r="BF97" s="46">
        <f t="shared" si="188"/>
        <v>0.6084764571319512</v>
      </c>
      <c r="BG97" s="46">
        <f t="shared" si="188"/>
        <v>0.24021951188197321</v>
      </c>
      <c r="BH97" s="46">
        <f t="shared" si="188"/>
        <v>0.60688210945253296</v>
      </c>
      <c r="BI97" s="46">
        <f t="shared" si="188"/>
        <v>0.76016123322755136</v>
      </c>
      <c r="BJ97" s="46">
        <f t="shared" si="188"/>
        <v>0.90183776954196837</v>
      </c>
      <c r="BK97" s="46">
        <f t="shared" si="188"/>
        <v>0.94244094215811314</v>
      </c>
      <c r="BL97" s="46">
        <f t="shared" si="188"/>
        <v>0</v>
      </c>
      <c r="BM97" s="46">
        <f t="shared" si="188"/>
        <v>0</v>
      </c>
      <c r="BN97" s="46">
        <f t="shared" ref="BN97:BV97" si="189">IF(BN45+BN43&gt;0,BN45/(BN45+BN43),"")</f>
        <v>1</v>
      </c>
      <c r="BO97" s="46" t="str">
        <f t="shared" si="189"/>
        <v/>
      </c>
      <c r="BP97" s="46">
        <f t="shared" si="189"/>
        <v>0</v>
      </c>
      <c r="BQ97" s="46">
        <f t="shared" si="189"/>
        <v>1</v>
      </c>
      <c r="BR97" s="46">
        <f t="shared" si="189"/>
        <v>0.33331387177942795</v>
      </c>
      <c r="BS97" s="46">
        <f t="shared" si="189"/>
        <v>1</v>
      </c>
      <c r="BT97" s="46" t="str">
        <f t="shared" si="189"/>
        <v/>
      </c>
      <c r="BU97" s="46">
        <f t="shared" si="189"/>
        <v>1</v>
      </c>
      <c r="BV97" s="46">
        <f t="shared" si="189"/>
        <v>1</v>
      </c>
      <c r="BW97" s="46">
        <f t="shared" ref="BW97:CE97" si="190">IF(BW45+BW43&gt;0,BW45/(BW45+BW43),"")</f>
        <v>1</v>
      </c>
      <c r="BX97" s="46">
        <f t="shared" si="190"/>
        <v>1</v>
      </c>
      <c r="BY97" s="46" t="str">
        <f t="shared" si="190"/>
        <v/>
      </c>
      <c r="BZ97" s="46">
        <f t="shared" si="190"/>
        <v>1</v>
      </c>
      <c r="CA97" s="46">
        <f t="shared" si="190"/>
        <v>1</v>
      </c>
      <c r="CB97" s="46" t="str">
        <f t="shared" si="190"/>
        <v/>
      </c>
      <c r="CC97" s="46" t="str">
        <f t="shared" si="190"/>
        <v/>
      </c>
      <c r="CD97" s="46" t="str">
        <f t="shared" si="190"/>
        <v/>
      </c>
      <c r="CE97" s="46" t="str">
        <f t="shared" si="190"/>
        <v/>
      </c>
      <c r="CF97" s="46">
        <f t="shared" ref="CF97:CK97" si="191">IF(CF45+CF43&gt;0,CF45/(CF45+CF43),"")</f>
        <v>1</v>
      </c>
      <c r="CG97" s="46">
        <f t="shared" si="191"/>
        <v>0</v>
      </c>
      <c r="CH97" s="46" t="str">
        <f t="shared" si="191"/>
        <v/>
      </c>
      <c r="CI97" s="46">
        <f t="shared" si="191"/>
        <v>1</v>
      </c>
      <c r="CJ97" s="46">
        <f t="shared" si="191"/>
        <v>0</v>
      </c>
      <c r="CK97" s="46" t="str">
        <f t="shared" si="191"/>
        <v/>
      </c>
      <c r="CL97" s="46">
        <f t="shared" ref="CL97:DA97" si="192">IF(CL45+CL43&gt;0,CL45/(CL45+CL43),"")</f>
        <v>0</v>
      </c>
      <c r="CM97" s="46">
        <f t="shared" si="192"/>
        <v>1</v>
      </c>
      <c r="CN97" s="46" t="str">
        <f t="shared" si="192"/>
        <v/>
      </c>
      <c r="CO97" s="46">
        <f t="shared" si="192"/>
        <v>1</v>
      </c>
      <c r="CP97" s="46">
        <f t="shared" si="192"/>
        <v>0.25001912356355183</v>
      </c>
      <c r="CQ97" s="46">
        <f t="shared" si="192"/>
        <v>0</v>
      </c>
      <c r="CR97" s="46">
        <f t="shared" si="192"/>
        <v>1</v>
      </c>
      <c r="CS97" s="46">
        <f t="shared" si="192"/>
        <v>0.98526101825225443</v>
      </c>
      <c r="CT97" s="46">
        <f t="shared" si="192"/>
        <v>0</v>
      </c>
      <c r="CU97" s="46">
        <f t="shared" si="192"/>
        <v>0.38446808328670085</v>
      </c>
      <c r="CV97" s="46">
        <f t="shared" si="192"/>
        <v>0.19110046011491122</v>
      </c>
      <c r="CW97" s="46">
        <f t="shared" si="192"/>
        <v>0.91871251283614086</v>
      </c>
      <c r="CX97" s="46" t="str">
        <f t="shared" si="192"/>
        <v/>
      </c>
      <c r="CY97" s="46" t="str">
        <f t="shared" si="192"/>
        <v/>
      </c>
      <c r="CZ97" s="46">
        <f t="shared" si="192"/>
        <v>4.0825690657638192E-2</v>
      </c>
      <c r="DA97" s="46">
        <f t="shared" si="192"/>
        <v>0.18386560999935087</v>
      </c>
    </row>
    <row r="98" spans="1:105" ht="28.8" x14ac:dyDescent="0.25">
      <c r="A98" s="45" t="s">
        <v>191</v>
      </c>
      <c r="B98" s="47" t="str">
        <f t="shared" ref="B98:AG98" si="193">IF(AND(B81=0,B95=0),"no Li or R2+",IF(2*B95/(2*B95+B81)&gt;0.5,"Li species","other"))</f>
        <v>other</v>
      </c>
      <c r="C98" s="47" t="str">
        <f t="shared" si="193"/>
        <v>other</v>
      </c>
      <c r="D98" s="47" t="str">
        <f t="shared" si="193"/>
        <v>other</v>
      </c>
      <c r="E98" s="47" t="str">
        <f t="shared" si="193"/>
        <v>Li species</v>
      </c>
      <c r="F98" s="47" t="str">
        <f t="shared" si="193"/>
        <v>other</v>
      </c>
      <c r="G98" s="47" t="str">
        <f t="shared" si="193"/>
        <v>other</v>
      </c>
      <c r="H98" s="47" t="str">
        <f t="shared" si="193"/>
        <v>Li species</v>
      </c>
      <c r="I98" s="47" t="str">
        <f t="shared" si="193"/>
        <v>no Li or R2+</v>
      </c>
      <c r="J98" s="47" t="str">
        <f t="shared" si="193"/>
        <v>no Li or R2+</v>
      </c>
      <c r="K98" s="47" t="str">
        <f t="shared" si="193"/>
        <v>other</v>
      </c>
      <c r="L98" s="47" t="str">
        <f t="shared" si="193"/>
        <v>other</v>
      </c>
      <c r="M98" s="47" t="str">
        <f t="shared" si="193"/>
        <v>other</v>
      </c>
      <c r="N98" s="47" t="str">
        <f t="shared" si="193"/>
        <v>Li species</v>
      </c>
      <c r="O98" s="47" t="str">
        <f t="shared" si="193"/>
        <v>Li species</v>
      </c>
      <c r="P98" s="47" t="str">
        <f t="shared" si="193"/>
        <v>other</v>
      </c>
      <c r="Q98" s="47" t="str">
        <f t="shared" si="193"/>
        <v>other</v>
      </c>
      <c r="R98" s="47" t="str">
        <f t="shared" si="193"/>
        <v>no Li or R2+</v>
      </c>
      <c r="S98" s="47" t="str">
        <f t="shared" si="193"/>
        <v>Li species</v>
      </c>
      <c r="T98" s="47" t="str">
        <f t="shared" si="193"/>
        <v>other</v>
      </c>
      <c r="U98" s="47" t="str">
        <f t="shared" si="193"/>
        <v>other</v>
      </c>
      <c r="V98" s="47" t="str">
        <f t="shared" si="193"/>
        <v>other</v>
      </c>
      <c r="W98" s="47" t="str">
        <f t="shared" si="193"/>
        <v>no Li or R2+</v>
      </c>
      <c r="X98" s="47" t="str">
        <f t="shared" si="193"/>
        <v>Li species</v>
      </c>
      <c r="Y98" s="47" t="str">
        <f t="shared" si="193"/>
        <v>other</v>
      </c>
      <c r="Z98" s="47" t="str">
        <f t="shared" si="193"/>
        <v>other</v>
      </c>
      <c r="AA98" s="47" t="str">
        <f t="shared" si="193"/>
        <v>other</v>
      </c>
      <c r="AB98" s="47" t="str">
        <f t="shared" si="193"/>
        <v>Li species</v>
      </c>
      <c r="AC98" s="47" t="str">
        <f t="shared" si="193"/>
        <v>other</v>
      </c>
      <c r="AD98" s="47" t="str">
        <f t="shared" si="193"/>
        <v>other</v>
      </c>
      <c r="AE98" s="47" t="str">
        <f t="shared" si="193"/>
        <v>other</v>
      </c>
      <c r="AF98" s="47" t="str">
        <f t="shared" si="193"/>
        <v>other</v>
      </c>
      <c r="AG98" s="47" t="str">
        <f t="shared" si="193"/>
        <v>other</v>
      </c>
      <c r="AH98" s="47" t="str">
        <f t="shared" ref="AH98:BM98" si="194">IF(AND(AH81=0,AH95=0),"no Li or R2+",IF(2*AH95/(2*AH95+AH81)&gt;0.5,"Li species","other"))</f>
        <v>other</v>
      </c>
      <c r="AI98" s="47" t="str">
        <f t="shared" si="194"/>
        <v>other</v>
      </c>
      <c r="AJ98" s="47" t="str">
        <f t="shared" si="194"/>
        <v>other</v>
      </c>
      <c r="AK98" s="47" t="str">
        <f t="shared" si="194"/>
        <v>other</v>
      </c>
      <c r="AL98" s="47" t="str">
        <f t="shared" si="194"/>
        <v>other</v>
      </c>
      <c r="AM98" s="47" t="str">
        <f t="shared" si="194"/>
        <v>other</v>
      </c>
      <c r="AN98" s="47" t="str">
        <f t="shared" si="194"/>
        <v>other</v>
      </c>
      <c r="AO98" s="47" t="str">
        <f t="shared" si="194"/>
        <v>other</v>
      </c>
      <c r="AP98" s="47" t="str">
        <f t="shared" si="194"/>
        <v>other</v>
      </c>
      <c r="AQ98" s="47" t="str">
        <f t="shared" si="194"/>
        <v>other</v>
      </c>
      <c r="AR98" s="47" t="str">
        <f t="shared" si="194"/>
        <v>other</v>
      </c>
      <c r="AS98" s="47" t="str">
        <f t="shared" si="194"/>
        <v>other</v>
      </c>
      <c r="AT98" s="47" t="str">
        <f t="shared" si="194"/>
        <v>other</v>
      </c>
      <c r="AU98" s="47" t="str">
        <f t="shared" si="194"/>
        <v>Li species</v>
      </c>
      <c r="AV98" s="47" t="str">
        <f t="shared" si="194"/>
        <v>Li species</v>
      </c>
      <c r="AW98" s="47" t="str">
        <f t="shared" si="194"/>
        <v>Li species</v>
      </c>
      <c r="AX98" s="47" t="str">
        <f t="shared" si="194"/>
        <v>Li species</v>
      </c>
      <c r="AY98" s="47" t="str">
        <f t="shared" si="194"/>
        <v>Li species</v>
      </c>
      <c r="AZ98" s="47" t="str">
        <f t="shared" si="194"/>
        <v>other</v>
      </c>
      <c r="BA98" s="47" t="str">
        <f t="shared" si="194"/>
        <v>other</v>
      </c>
      <c r="BB98" s="47" t="str">
        <f t="shared" si="194"/>
        <v>other</v>
      </c>
      <c r="BC98" s="47" t="str">
        <f t="shared" si="194"/>
        <v>other</v>
      </c>
      <c r="BD98" s="47" t="str">
        <f t="shared" si="194"/>
        <v>other</v>
      </c>
      <c r="BE98" s="47" t="str">
        <f t="shared" si="194"/>
        <v>other</v>
      </c>
      <c r="BF98" s="47" t="str">
        <f t="shared" si="194"/>
        <v>other</v>
      </c>
      <c r="BG98" s="47" t="str">
        <f t="shared" si="194"/>
        <v>other</v>
      </c>
      <c r="BH98" s="47" t="str">
        <f t="shared" si="194"/>
        <v>other</v>
      </c>
      <c r="BI98" s="47" t="str">
        <f t="shared" si="194"/>
        <v>other</v>
      </c>
      <c r="BJ98" s="47" t="str">
        <f t="shared" si="194"/>
        <v>other</v>
      </c>
      <c r="BK98" s="47" t="str">
        <f t="shared" si="194"/>
        <v>other</v>
      </c>
      <c r="BL98" s="47" t="str">
        <f t="shared" si="194"/>
        <v>other</v>
      </c>
      <c r="BM98" s="47" t="str">
        <f t="shared" si="194"/>
        <v>other</v>
      </c>
      <c r="BN98" s="47" t="str">
        <f t="shared" ref="BN98:CS98" si="195">IF(AND(BN81=0,BN95=0),"no Li or R2+",IF(2*BN95/(2*BN95+BN81)&gt;0.5,"Li species","other"))</f>
        <v>other</v>
      </c>
      <c r="BO98" s="47" t="str">
        <f t="shared" si="195"/>
        <v>Li species</v>
      </c>
      <c r="BP98" s="47" t="str">
        <f t="shared" si="195"/>
        <v>other</v>
      </c>
      <c r="BQ98" s="47" t="str">
        <f t="shared" si="195"/>
        <v>other</v>
      </c>
      <c r="BR98" s="47" t="str">
        <f t="shared" si="195"/>
        <v>other</v>
      </c>
      <c r="BS98" s="47" t="str">
        <f t="shared" si="195"/>
        <v>other</v>
      </c>
      <c r="BT98" s="47" t="str">
        <f t="shared" si="195"/>
        <v>Li species</v>
      </c>
      <c r="BU98" s="47" t="str">
        <f t="shared" si="195"/>
        <v>Li species</v>
      </c>
      <c r="BV98" s="47" t="str">
        <f t="shared" si="195"/>
        <v>Li species</v>
      </c>
      <c r="BW98" s="47" t="str">
        <f t="shared" si="195"/>
        <v>other</v>
      </c>
      <c r="BX98" s="47" t="str">
        <f t="shared" si="195"/>
        <v>other</v>
      </c>
      <c r="BY98" s="47" t="str">
        <f t="shared" si="195"/>
        <v>other</v>
      </c>
      <c r="BZ98" s="47" t="str">
        <f t="shared" si="195"/>
        <v>other</v>
      </c>
      <c r="CA98" s="47" t="str">
        <f t="shared" si="195"/>
        <v>other</v>
      </c>
      <c r="CB98" s="47" t="str">
        <f t="shared" si="195"/>
        <v>no Li or R2+</v>
      </c>
      <c r="CC98" s="47" t="str">
        <f t="shared" si="195"/>
        <v>no Li or R2+</v>
      </c>
      <c r="CD98" s="47" t="str">
        <f t="shared" si="195"/>
        <v>no Li or R2+</v>
      </c>
      <c r="CE98" s="47" t="str">
        <f t="shared" si="195"/>
        <v>no Li or R2+</v>
      </c>
      <c r="CF98" s="47" t="str">
        <f t="shared" si="195"/>
        <v>other</v>
      </c>
      <c r="CG98" s="47" t="str">
        <f t="shared" si="195"/>
        <v>other</v>
      </c>
      <c r="CH98" s="47" t="str">
        <f t="shared" si="195"/>
        <v>Li species</v>
      </c>
      <c r="CI98" s="47" t="str">
        <f t="shared" si="195"/>
        <v>other</v>
      </c>
      <c r="CJ98" s="47" t="str">
        <f t="shared" si="195"/>
        <v>other</v>
      </c>
      <c r="CK98" s="47" t="str">
        <f t="shared" si="195"/>
        <v>Li species</v>
      </c>
      <c r="CL98" s="47" t="str">
        <f t="shared" si="195"/>
        <v>other</v>
      </c>
      <c r="CM98" s="47" t="str">
        <f t="shared" si="195"/>
        <v>other</v>
      </c>
      <c r="CN98" s="47" t="str">
        <f t="shared" si="195"/>
        <v>Li species</v>
      </c>
      <c r="CO98" s="47" t="str">
        <f t="shared" si="195"/>
        <v>Li species</v>
      </c>
      <c r="CP98" s="47" t="str">
        <f t="shared" si="195"/>
        <v>other</v>
      </c>
      <c r="CQ98" s="47" t="str">
        <f t="shared" si="195"/>
        <v>other</v>
      </c>
      <c r="CR98" s="47" t="str">
        <f t="shared" si="195"/>
        <v>other</v>
      </c>
      <c r="CS98" s="47" t="str">
        <f t="shared" si="195"/>
        <v>other</v>
      </c>
      <c r="CT98" s="47" t="str">
        <f t="shared" ref="CT98:DA98" si="196">IF(AND(CT81=0,CT95=0),"no Li or R2+",IF(2*CT95/(2*CT95+CT81)&gt;0.5,"Li species","other"))</f>
        <v>Li species</v>
      </c>
      <c r="CU98" s="47" t="str">
        <f t="shared" si="196"/>
        <v>other</v>
      </c>
      <c r="CV98" s="47" t="str">
        <f t="shared" si="196"/>
        <v>Li species</v>
      </c>
      <c r="CW98" s="47" t="str">
        <f t="shared" si="196"/>
        <v>other</v>
      </c>
      <c r="CX98" s="47" t="str">
        <f t="shared" si="196"/>
        <v>other</v>
      </c>
      <c r="CY98" s="47" t="str">
        <f t="shared" si="196"/>
        <v>Li species</v>
      </c>
      <c r="CZ98" s="47" t="str">
        <f t="shared" si="196"/>
        <v>other</v>
      </c>
      <c r="DA98" s="47" t="str">
        <f t="shared" si="196"/>
        <v>other</v>
      </c>
    </row>
    <row r="99" spans="1:105" ht="26.4" x14ac:dyDescent="0.25">
      <c r="A99" s="45" t="s">
        <v>192</v>
      </c>
      <c r="B99" s="48">
        <f t="shared" ref="B99:AG99" si="197">IF(AND(B81=0,B95=0),"no Li or R2+",B81/(2*B95+B81))</f>
        <v>1</v>
      </c>
      <c r="C99" s="48">
        <f t="shared" si="197"/>
        <v>1</v>
      </c>
      <c r="D99" s="48">
        <f t="shared" si="197"/>
        <v>1</v>
      </c>
      <c r="E99" s="48">
        <f t="shared" si="197"/>
        <v>0</v>
      </c>
      <c r="F99" s="48">
        <f t="shared" si="197"/>
        <v>1</v>
      </c>
      <c r="G99" s="48">
        <f t="shared" si="197"/>
        <v>1</v>
      </c>
      <c r="H99" s="48">
        <f t="shared" si="197"/>
        <v>0</v>
      </c>
      <c r="I99" s="48" t="str">
        <f t="shared" si="197"/>
        <v>no Li or R2+</v>
      </c>
      <c r="J99" s="48" t="str">
        <f t="shared" si="197"/>
        <v>no Li or R2+</v>
      </c>
      <c r="K99" s="48">
        <f t="shared" si="197"/>
        <v>1</v>
      </c>
      <c r="L99" s="48">
        <f t="shared" si="197"/>
        <v>1</v>
      </c>
      <c r="M99" s="48">
        <f t="shared" si="197"/>
        <v>1</v>
      </c>
      <c r="N99" s="48">
        <f t="shared" si="197"/>
        <v>0</v>
      </c>
      <c r="O99" s="48">
        <f t="shared" si="197"/>
        <v>0</v>
      </c>
      <c r="P99" s="48">
        <f t="shared" si="197"/>
        <v>1</v>
      </c>
      <c r="Q99" s="48">
        <f t="shared" si="197"/>
        <v>1</v>
      </c>
      <c r="R99" s="48" t="str">
        <f t="shared" si="197"/>
        <v>no Li or R2+</v>
      </c>
      <c r="S99" s="48">
        <f t="shared" si="197"/>
        <v>0</v>
      </c>
      <c r="T99" s="48">
        <f t="shared" si="197"/>
        <v>1</v>
      </c>
      <c r="U99" s="48">
        <f t="shared" si="197"/>
        <v>1</v>
      </c>
      <c r="V99" s="48">
        <f t="shared" si="197"/>
        <v>1</v>
      </c>
      <c r="W99" s="48" t="str">
        <f t="shared" si="197"/>
        <v>no Li or R2+</v>
      </c>
      <c r="X99" s="48">
        <f t="shared" si="197"/>
        <v>0</v>
      </c>
      <c r="Y99" s="48">
        <f t="shared" si="197"/>
        <v>1</v>
      </c>
      <c r="Z99" s="48">
        <f t="shared" si="197"/>
        <v>1</v>
      </c>
      <c r="AA99" s="48">
        <f t="shared" si="197"/>
        <v>1</v>
      </c>
      <c r="AB99" s="48">
        <f t="shared" si="197"/>
        <v>0</v>
      </c>
      <c r="AC99" s="48">
        <f t="shared" si="197"/>
        <v>1</v>
      </c>
      <c r="AD99" s="48">
        <f t="shared" si="197"/>
        <v>1</v>
      </c>
      <c r="AE99" s="48">
        <f t="shared" si="197"/>
        <v>1</v>
      </c>
      <c r="AF99" s="48">
        <f t="shared" si="197"/>
        <v>1</v>
      </c>
      <c r="AG99" s="48">
        <f t="shared" si="197"/>
        <v>1</v>
      </c>
      <c r="AH99" s="48">
        <f t="shared" ref="AH99:BR99" si="198">IF(AND(AH81=0,AH95=0),"no Li or R2+",AH81/(2*AH95+AH81))</f>
        <v>1</v>
      </c>
      <c r="AI99" s="48">
        <f t="shared" si="198"/>
        <v>1</v>
      </c>
      <c r="AJ99" s="48">
        <f t="shared" si="198"/>
        <v>1</v>
      </c>
      <c r="AK99" s="48">
        <f t="shared" si="198"/>
        <v>0.99755853606309663</v>
      </c>
      <c r="AL99" s="48">
        <f t="shared" si="198"/>
        <v>0.98272334421457419</v>
      </c>
      <c r="AM99" s="48">
        <f t="shared" si="198"/>
        <v>0.91067216723942779</v>
      </c>
      <c r="AN99" s="48">
        <f t="shared" si="198"/>
        <v>1</v>
      </c>
      <c r="AO99" s="48">
        <f t="shared" si="198"/>
        <v>1</v>
      </c>
      <c r="AP99" s="48">
        <f t="shared" si="198"/>
        <v>0.99733472871695139</v>
      </c>
      <c r="AQ99" s="48">
        <f t="shared" si="198"/>
        <v>0.97298911156617185</v>
      </c>
      <c r="AR99" s="48">
        <f t="shared" si="198"/>
        <v>0.9986534702817641</v>
      </c>
      <c r="AS99" s="48">
        <f t="shared" si="198"/>
        <v>0.99858773226640041</v>
      </c>
      <c r="AT99" s="48">
        <f t="shared" si="198"/>
        <v>0.99660166928392313</v>
      </c>
      <c r="AU99" s="48">
        <f t="shared" si="198"/>
        <v>0.17723649146502388</v>
      </c>
      <c r="AV99" s="48">
        <f t="shared" si="198"/>
        <v>0.20044743782180025</v>
      </c>
      <c r="AW99" s="48">
        <f t="shared" si="198"/>
        <v>4.8206956386754769E-2</v>
      </c>
      <c r="AX99" s="48">
        <f t="shared" si="198"/>
        <v>1.1229171165884941E-2</v>
      </c>
      <c r="AY99" s="48">
        <f t="shared" si="198"/>
        <v>0.38589122006502191</v>
      </c>
      <c r="AZ99" s="48">
        <f t="shared" si="198"/>
        <v>0.9695486248495323</v>
      </c>
      <c r="BA99" s="48">
        <f t="shared" si="198"/>
        <v>0.95656649780874348</v>
      </c>
      <c r="BB99" s="48">
        <f t="shared" si="198"/>
        <v>0.97613336854657662</v>
      </c>
      <c r="BC99" s="48">
        <f t="shared" si="198"/>
        <v>0.94315853352155177</v>
      </c>
      <c r="BD99" s="48">
        <f t="shared" si="198"/>
        <v>0.99459945715435316</v>
      </c>
      <c r="BE99" s="48">
        <f t="shared" si="198"/>
        <v>0.99416646923433427</v>
      </c>
      <c r="BF99" s="48">
        <f t="shared" si="198"/>
        <v>0.99443506435540285</v>
      </c>
      <c r="BG99" s="48">
        <f t="shared" si="198"/>
        <v>0.9427817961175462</v>
      </c>
      <c r="BH99" s="48">
        <f t="shared" si="198"/>
        <v>0.94645667841608239</v>
      </c>
      <c r="BI99" s="48">
        <f t="shared" si="198"/>
        <v>0.97214244710139541</v>
      </c>
      <c r="BJ99" s="48">
        <f t="shared" si="198"/>
        <v>0.98104010922212148</v>
      </c>
      <c r="BK99" s="48">
        <f t="shared" si="198"/>
        <v>0.97994091317036069</v>
      </c>
      <c r="BL99" s="48">
        <f t="shared" si="198"/>
        <v>0.83343198609544189</v>
      </c>
      <c r="BM99" s="48">
        <f t="shared" si="198"/>
        <v>0.66677618193239241</v>
      </c>
      <c r="BN99" s="48">
        <f t="shared" si="198"/>
        <v>1</v>
      </c>
      <c r="BO99" s="48">
        <f t="shared" si="198"/>
        <v>0</v>
      </c>
      <c r="BP99" s="48">
        <f t="shared" si="198"/>
        <v>1</v>
      </c>
      <c r="BQ99" s="48">
        <f t="shared" si="198"/>
        <v>1</v>
      </c>
      <c r="BR99" s="48">
        <f t="shared" si="198"/>
        <v>1</v>
      </c>
      <c r="BS99" s="48">
        <f t="shared" ref="BS99:CE99" si="199">IF(AND(BS81=0,BS95=0),"no Li or R2+",BS81/(2*BS95+BS81))</f>
        <v>1</v>
      </c>
      <c r="BT99" s="48">
        <f t="shared" si="199"/>
        <v>0</v>
      </c>
      <c r="BU99" s="48">
        <f t="shared" si="199"/>
        <v>0.49996228496347744</v>
      </c>
      <c r="BV99" s="48">
        <f t="shared" si="199"/>
        <v>0.46562188324185216</v>
      </c>
      <c r="BW99" s="48">
        <f t="shared" si="199"/>
        <v>1</v>
      </c>
      <c r="BX99" s="48">
        <f t="shared" si="199"/>
        <v>1</v>
      </c>
      <c r="BY99" s="48">
        <f t="shared" si="199"/>
        <v>1</v>
      </c>
      <c r="BZ99" s="48">
        <f t="shared" si="199"/>
        <v>1</v>
      </c>
      <c r="CA99" s="48">
        <f t="shared" si="199"/>
        <v>1</v>
      </c>
      <c r="CB99" s="48" t="str">
        <f t="shared" si="199"/>
        <v>no Li or R2+</v>
      </c>
      <c r="CC99" s="48" t="str">
        <f t="shared" si="199"/>
        <v>no Li or R2+</v>
      </c>
      <c r="CD99" s="48" t="str">
        <f t="shared" si="199"/>
        <v>no Li or R2+</v>
      </c>
      <c r="CE99" s="48" t="str">
        <f t="shared" si="199"/>
        <v>no Li or R2+</v>
      </c>
      <c r="CF99" s="48">
        <f t="shared" ref="CF99:CK99" si="200">IF(AND(CF81=0,CF95=0),"no Li or R2+",CF81/(2*CF95+CF81))</f>
        <v>1</v>
      </c>
      <c r="CG99" s="48">
        <f t="shared" si="200"/>
        <v>1</v>
      </c>
      <c r="CH99" s="48">
        <f t="shared" si="200"/>
        <v>0</v>
      </c>
      <c r="CI99" s="48">
        <f t="shared" si="200"/>
        <v>1</v>
      </c>
      <c r="CJ99" s="48">
        <f t="shared" si="200"/>
        <v>1</v>
      </c>
      <c r="CK99" s="48">
        <f t="shared" si="200"/>
        <v>0</v>
      </c>
      <c r="CL99" s="48">
        <f t="shared" ref="CL99:DA99" si="201">IF(AND(CL81=0,CL95=0),"no Li or R2+",CL81/(2*CL95+CL81))</f>
        <v>1</v>
      </c>
      <c r="CM99" s="48">
        <f t="shared" si="201"/>
        <v>1</v>
      </c>
      <c r="CN99" s="48">
        <f t="shared" si="201"/>
        <v>0</v>
      </c>
      <c r="CO99" s="48">
        <f t="shared" si="201"/>
        <v>0.4999645229763281</v>
      </c>
      <c r="CP99" s="48">
        <f t="shared" si="201"/>
        <v>0.50009223848042195</v>
      </c>
      <c r="CQ99" s="48">
        <f t="shared" si="201"/>
        <v>0.50003805209507002</v>
      </c>
      <c r="CR99" s="48">
        <f t="shared" si="201"/>
        <v>1</v>
      </c>
      <c r="CS99" s="48">
        <f t="shared" si="201"/>
        <v>1</v>
      </c>
      <c r="CT99" s="48">
        <f t="shared" si="201"/>
        <v>1.3678631394691681E-2</v>
      </c>
      <c r="CU99" s="48">
        <f t="shared" si="201"/>
        <v>1</v>
      </c>
      <c r="CV99" s="48">
        <f t="shared" si="201"/>
        <v>5.1669624844023508E-2</v>
      </c>
      <c r="CW99" s="48">
        <f t="shared" si="201"/>
        <v>1</v>
      </c>
      <c r="CX99" s="48">
        <f t="shared" si="201"/>
        <v>1</v>
      </c>
      <c r="CY99" s="48">
        <f t="shared" si="201"/>
        <v>0</v>
      </c>
      <c r="CZ99" s="48">
        <f t="shared" si="201"/>
        <v>1</v>
      </c>
      <c r="DA99" s="48">
        <f t="shared" si="201"/>
        <v>0.9646021216639723</v>
      </c>
    </row>
    <row r="100" spans="1:105" ht="13.2" x14ac:dyDescent="0.25">
      <c r="A100" s="45" t="s">
        <v>75</v>
      </c>
      <c r="B100" s="48">
        <f>IF(B53+B56+B57&gt;0,B53/(B53+B56+B57),"")</f>
        <v>0.33162210992417995</v>
      </c>
      <c r="C100" s="48">
        <f t="shared" ref="C100:BN100" si="202">IF(C53+C56+C57&gt;0,C53/(C53+C56+C57),"")</f>
        <v>0.3472875750856555</v>
      </c>
      <c r="D100" s="48">
        <f t="shared" si="202"/>
        <v>0</v>
      </c>
      <c r="E100" s="48">
        <f t="shared" si="202"/>
        <v>1</v>
      </c>
      <c r="F100" s="48">
        <f t="shared" si="202"/>
        <v>0</v>
      </c>
      <c r="G100" s="48">
        <f t="shared" si="202"/>
        <v>0</v>
      </c>
      <c r="H100" s="48">
        <f t="shared" si="202"/>
        <v>0</v>
      </c>
      <c r="I100" s="48">
        <f t="shared" si="202"/>
        <v>0</v>
      </c>
      <c r="J100" s="48">
        <f t="shared" si="202"/>
        <v>0</v>
      </c>
      <c r="K100" s="48">
        <f t="shared" si="202"/>
        <v>0</v>
      </c>
      <c r="L100" s="48">
        <f t="shared" si="202"/>
        <v>1</v>
      </c>
      <c r="M100" s="48">
        <f t="shared" si="202"/>
        <v>1</v>
      </c>
      <c r="N100" s="48">
        <f t="shared" si="202"/>
        <v>1</v>
      </c>
      <c r="O100" s="48" t="str">
        <f t="shared" si="202"/>
        <v/>
      </c>
      <c r="P100" s="48" t="str">
        <f t="shared" si="202"/>
        <v/>
      </c>
      <c r="Q100" s="48" t="str">
        <f t="shared" si="202"/>
        <v/>
      </c>
      <c r="R100" s="48">
        <f t="shared" si="202"/>
        <v>0</v>
      </c>
      <c r="S100" s="48">
        <f t="shared" si="202"/>
        <v>0</v>
      </c>
      <c r="T100" s="48">
        <f t="shared" si="202"/>
        <v>0</v>
      </c>
      <c r="U100" s="48">
        <f t="shared" si="202"/>
        <v>0</v>
      </c>
      <c r="V100" s="48">
        <f t="shared" si="202"/>
        <v>0</v>
      </c>
      <c r="W100" s="48">
        <f t="shared" si="202"/>
        <v>0</v>
      </c>
      <c r="X100" s="48">
        <f t="shared" si="202"/>
        <v>0</v>
      </c>
      <c r="Y100" s="48">
        <f t="shared" si="202"/>
        <v>0</v>
      </c>
      <c r="Z100" s="48">
        <f t="shared" si="202"/>
        <v>0</v>
      </c>
      <c r="AA100" s="48">
        <f t="shared" si="202"/>
        <v>0</v>
      </c>
      <c r="AB100" s="48">
        <f t="shared" si="202"/>
        <v>1</v>
      </c>
      <c r="AC100" s="48">
        <f t="shared" si="202"/>
        <v>1</v>
      </c>
      <c r="AD100" s="48">
        <f t="shared" si="202"/>
        <v>1</v>
      </c>
      <c r="AE100" s="48">
        <f t="shared" si="202"/>
        <v>0</v>
      </c>
      <c r="AF100" s="48">
        <f t="shared" si="202"/>
        <v>0</v>
      </c>
      <c r="AG100" s="48">
        <f t="shared" si="202"/>
        <v>0</v>
      </c>
      <c r="AH100" s="48">
        <f t="shared" si="202"/>
        <v>0</v>
      </c>
      <c r="AI100" s="48">
        <f t="shared" si="202"/>
        <v>1.0451304831127264E-2</v>
      </c>
      <c r="AJ100" s="48">
        <f t="shared" si="202"/>
        <v>0</v>
      </c>
      <c r="AK100" s="48">
        <f t="shared" si="202"/>
        <v>7.7364605417780449E-3</v>
      </c>
      <c r="AL100" s="48">
        <f t="shared" si="202"/>
        <v>0</v>
      </c>
      <c r="AM100" s="48">
        <f t="shared" si="202"/>
        <v>0</v>
      </c>
      <c r="AN100" s="48">
        <f t="shared" si="202"/>
        <v>4.175956930313237E-2</v>
      </c>
      <c r="AO100" s="48">
        <f t="shared" si="202"/>
        <v>0.60453923145812694</v>
      </c>
      <c r="AP100" s="48">
        <f t="shared" si="202"/>
        <v>0.18883670482004042</v>
      </c>
      <c r="AQ100" s="48">
        <f t="shared" si="202"/>
        <v>0.38992832962643603</v>
      </c>
      <c r="AR100" s="48">
        <f t="shared" si="202"/>
        <v>0.29714064628439646</v>
      </c>
      <c r="AS100" s="48">
        <f t="shared" si="202"/>
        <v>9.5397558284364359E-2</v>
      </c>
      <c r="AT100" s="48">
        <f t="shared" si="202"/>
        <v>0.56427473917522231</v>
      </c>
      <c r="AU100" s="48">
        <f t="shared" si="202"/>
        <v>4.8891395853818832E-2</v>
      </c>
      <c r="AV100" s="48">
        <f t="shared" si="202"/>
        <v>0.50700822725820793</v>
      </c>
      <c r="AW100" s="48">
        <f t="shared" si="202"/>
        <v>0.13847155078050288</v>
      </c>
      <c r="AX100" s="48">
        <f t="shared" si="202"/>
        <v>0.129907112649707</v>
      </c>
      <c r="AY100" s="48">
        <f t="shared" si="202"/>
        <v>1.0383879284016028E-2</v>
      </c>
      <c r="AZ100" s="48">
        <f t="shared" si="202"/>
        <v>2.432877805058821E-2</v>
      </c>
      <c r="BA100" s="48">
        <f t="shared" si="202"/>
        <v>2.6002893352814596E-2</v>
      </c>
      <c r="BB100" s="48">
        <f t="shared" si="202"/>
        <v>2.3222303772651106E-2</v>
      </c>
      <c r="BC100" s="48">
        <f t="shared" si="202"/>
        <v>2.0881321823526668E-2</v>
      </c>
      <c r="BD100" s="48">
        <f t="shared" si="202"/>
        <v>7.3835575154542407E-2</v>
      </c>
      <c r="BE100" s="48">
        <f t="shared" si="202"/>
        <v>7.6164593208613532E-2</v>
      </c>
      <c r="BF100" s="48">
        <f t="shared" si="202"/>
        <v>0.16925168136564581</v>
      </c>
      <c r="BG100" s="48">
        <f t="shared" si="202"/>
        <v>1.1872102672988492E-2</v>
      </c>
      <c r="BH100" s="48">
        <f t="shared" si="202"/>
        <v>0.20056138790808276</v>
      </c>
      <c r="BI100" s="48">
        <f t="shared" si="202"/>
        <v>0.22919085631468769</v>
      </c>
      <c r="BJ100" s="48">
        <f t="shared" si="202"/>
        <v>0.30541651240374507</v>
      </c>
      <c r="BK100" s="48">
        <f t="shared" si="202"/>
        <v>0.31678664269755979</v>
      </c>
      <c r="BL100" s="48">
        <f t="shared" si="202"/>
        <v>0</v>
      </c>
      <c r="BM100" s="48">
        <f t="shared" si="202"/>
        <v>0</v>
      </c>
      <c r="BN100" s="48">
        <f t="shared" si="202"/>
        <v>0</v>
      </c>
      <c r="BO100" s="48">
        <f t="shared" ref="BO100:DA100" si="203">IF(BO53+BO56+BO57&gt;0,BO53/(BO53+BO56+BO57),"")</f>
        <v>0</v>
      </c>
      <c r="BP100" s="48">
        <f t="shared" si="203"/>
        <v>0</v>
      </c>
      <c r="BQ100" s="48">
        <f t="shared" si="203"/>
        <v>0.33329872669280713</v>
      </c>
      <c r="BR100" s="48">
        <f t="shared" si="203"/>
        <v>1</v>
      </c>
      <c r="BS100" s="48">
        <f t="shared" si="203"/>
        <v>0.37491785125134697</v>
      </c>
      <c r="BT100" s="48">
        <f t="shared" si="203"/>
        <v>0.37500519105337049</v>
      </c>
      <c r="BU100" s="48">
        <f t="shared" si="203"/>
        <v>0.37511109469328302</v>
      </c>
      <c r="BV100" s="48">
        <f t="shared" si="203"/>
        <v>0.37496769619071391</v>
      </c>
      <c r="BW100" s="48">
        <f t="shared" si="203"/>
        <v>0</v>
      </c>
      <c r="BX100" s="48">
        <f t="shared" si="203"/>
        <v>0</v>
      </c>
      <c r="BY100" s="48">
        <f t="shared" si="203"/>
        <v>0</v>
      </c>
      <c r="BZ100" s="48">
        <f t="shared" si="203"/>
        <v>0</v>
      </c>
      <c r="CA100" s="48">
        <f t="shared" si="203"/>
        <v>0</v>
      </c>
      <c r="CB100" s="48">
        <f t="shared" si="203"/>
        <v>0</v>
      </c>
      <c r="CC100" s="48">
        <f t="shared" si="203"/>
        <v>0</v>
      </c>
      <c r="CD100" s="48">
        <f t="shared" si="203"/>
        <v>0</v>
      </c>
      <c r="CE100" s="48">
        <f t="shared" si="203"/>
        <v>0</v>
      </c>
      <c r="CF100" s="48">
        <f t="shared" si="203"/>
        <v>1</v>
      </c>
      <c r="CG100" s="48">
        <f t="shared" si="203"/>
        <v>1</v>
      </c>
      <c r="CH100" s="48">
        <f t="shared" si="203"/>
        <v>1</v>
      </c>
      <c r="CI100" s="48" t="str">
        <f t="shared" si="203"/>
        <v/>
      </c>
      <c r="CJ100" s="48" t="str">
        <f t="shared" si="203"/>
        <v/>
      </c>
      <c r="CK100" s="48" t="str">
        <f t="shared" si="203"/>
        <v/>
      </c>
      <c r="CL100" s="48" t="str">
        <f t="shared" si="203"/>
        <v/>
      </c>
      <c r="CM100" s="48" t="str">
        <f t="shared" si="203"/>
        <v/>
      </c>
      <c r="CN100" s="48" t="str">
        <f t="shared" si="203"/>
        <v/>
      </c>
      <c r="CO100" s="48">
        <f t="shared" si="203"/>
        <v>1</v>
      </c>
      <c r="CP100" s="48">
        <f t="shared" si="203"/>
        <v>1</v>
      </c>
      <c r="CQ100" s="48">
        <f t="shared" si="203"/>
        <v>0</v>
      </c>
      <c r="CR100" s="48">
        <f t="shared" si="203"/>
        <v>3.2169796063309851E-2</v>
      </c>
      <c r="CS100" s="48">
        <f t="shared" si="203"/>
        <v>7.8751595436934357E-2</v>
      </c>
      <c r="CT100" s="48">
        <f t="shared" si="203"/>
        <v>1.5669086616808138E-2</v>
      </c>
      <c r="CU100" s="48">
        <f t="shared" si="203"/>
        <v>0.60453923145812705</v>
      </c>
      <c r="CV100" s="48">
        <f t="shared" si="203"/>
        <v>0.72555279811807716</v>
      </c>
      <c r="CW100" s="48">
        <f t="shared" si="203"/>
        <v>0</v>
      </c>
      <c r="CX100" s="48">
        <f t="shared" si="203"/>
        <v>8.1475967780324607E-2</v>
      </c>
      <c r="CY100" s="48">
        <f t="shared" si="203"/>
        <v>0</v>
      </c>
      <c r="CZ100" s="48">
        <f t="shared" si="203"/>
        <v>0.16856590223794227</v>
      </c>
      <c r="DA100" s="48">
        <f t="shared" si="203"/>
        <v>8.6544889520396226E-2</v>
      </c>
    </row>
    <row r="101" spans="1:105" ht="13.2" x14ac:dyDescent="0.25">
      <c r="A101" s="45" t="s">
        <v>76</v>
      </c>
      <c r="B101" s="48">
        <f>IF(B60+B53&gt;0,B60/(B60+B53),"")</f>
        <v>0.37291136035044498</v>
      </c>
      <c r="C101" s="48">
        <f t="shared" ref="C101:BN101" si="204">IF(C60+C53&gt;0,C60/(C60+C53),"")</f>
        <v>0.35927732689192493</v>
      </c>
      <c r="D101" s="48" t="str">
        <f t="shared" si="204"/>
        <v/>
      </c>
      <c r="E101" s="48">
        <f t="shared" si="204"/>
        <v>5.4257838955440452E-4</v>
      </c>
      <c r="F101" s="48">
        <f t="shared" si="204"/>
        <v>1</v>
      </c>
      <c r="G101" s="48" t="str">
        <f t="shared" si="204"/>
        <v/>
      </c>
      <c r="H101" s="48">
        <f t="shared" si="204"/>
        <v>1</v>
      </c>
      <c r="I101" s="48">
        <f t="shared" si="204"/>
        <v>1</v>
      </c>
      <c r="J101" s="48" t="str">
        <f t="shared" si="204"/>
        <v/>
      </c>
      <c r="K101" s="48" t="str">
        <f t="shared" si="204"/>
        <v/>
      </c>
      <c r="L101" s="48">
        <f t="shared" si="204"/>
        <v>0</v>
      </c>
      <c r="M101" s="48">
        <f t="shared" si="204"/>
        <v>0</v>
      </c>
      <c r="N101" s="48">
        <f t="shared" si="204"/>
        <v>0</v>
      </c>
      <c r="O101" s="48">
        <f t="shared" si="204"/>
        <v>1</v>
      </c>
      <c r="P101" s="48">
        <f t="shared" si="204"/>
        <v>1</v>
      </c>
      <c r="Q101" s="48">
        <f t="shared" si="204"/>
        <v>1</v>
      </c>
      <c r="R101" s="48">
        <f t="shared" si="204"/>
        <v>1</v>
      </c>
      <c r="S101" s="48">
        <f t="shared" si="204"/>
        <v>1</v>
      </c>
      <c r="T101" s="48" t="str">
        <f t="shared" si="204"/>
        <v/>
      </c>
      <c r="U101" s="48" t="str">
        <f t="shared" si="204"/>
        <v/>
      </c>
      <c r="V101" s="48">
        <f t="shared" si="204"/>
        <v>1</v>
      </c>
      <c r="W101" s="48" t="str">
        <f t="shared" si="204"/>
        <v/>
      </c>
      <c r="X101" s="48" t="str">
        <f t="shared" si="204"/>
        <v/>
      </c>
      <c r="Y101" s="48" t="str">
        <f t="shared" si="204"/>
        <v/>
      </c>
      <c r="Z101" s="48" t="str">
        <f t="shared" si="204"/>
        <v/>
      </c>
      <c r="AA101" s="48">
        <f t="shared" si="204"/>
        <v>1</v>
      </c>
      <c r="AB101" s="48">
        <f t="shared" si="204"/>
        <v>3.7126182225177828E-6</v>
      </c>
      <c r="AC101" s="48">
        <f t="shared" si="204"/>
        <v>0</v>
      </c>
      <c r="AD101" s="48">
        <f t="shared" si="204"/>
        <v>4.03992614601556E-5</v>
      </c>
      <c r="AE101" s="48" t="str">
        <f t="shared" si="204"/>
        <v/>
      </c>
      <c r="AF101" s="48">
        <f t="shared" si="204"/>
        <v>1</v>
      </c>
      <c r="AG101" s="48">
        <f t="shared" si="204"/>
        <v>1</v>
      </c>
      <c r="AH101" s="48" t="str">
        <f t="shared" si="204"/>
        <v/>
      </c>
      <c r="AI101" s="48">
        <f t="shared" si="204"/>
        <v>0.95267321130806182</v>
      </c>
      <c r="AJ101" s="48" t="str">
        <f t="shared" si="204"/>
        <v/>
      </c>
      <c r="AK101" s="48">
        <f t="shared" si="204"/>
        <v>0</v>
      </c>
      <c r="AL101" s="48">
        <f t="shared" si="204"/>
        <v>1</v>
      </c>
      <c r="AM101" s="48">
        <f t="shared" si="204"/>
        <v>1</v>
      </c>
      <c r="AN101" s="48">
        <f t="shared" si="204"/>
        <v>0.70660908147465218</v>
      </c>
      <c r="AO101" s="48">
        <f t="shared" si="204"/>
        <v>0</v>
      </c>
      <c r="AP101" s="48">
        <f t="shared" si="204"/>
        <v>0.20560668833883808</v>
      </c>
      <c r="AQ101" s="48">
        <f t="shared" si="204"/>
        <v>0.234988117452679</v>
      </c>
      <c r="AR101" s="48">
        <f t="shared" si="204"/>
        <v>0</v>
      </c>
      <c r="AS101" s="48">
        <f t="shared" si="204"/>
        <v>0.50891191228981769</v>
      </c>
      <c r="AT101" s="48">
        <f t="shared" si="204"/>
        <v>6.3588359519753099E-2</v>
      </c>
      <c r="AU101" s="48">
        <f t="shared" si="204"/>
        <v>0.89820710973584938</v>
      </c>
      <c r="AV101" s="48">
        <f t="shared" si="204"/>
        <v>0.19304348698575297</v>
      </c>
      <c r="AW101" s="48">
        <f t="shared" si="204"/>
        <v>0.80179298646881614</v>
      </c>
      <c r="AX101" s="48">
        <f t="shared" si="204"/>
        <v>0.8345150457463445</v>
      </c>
      <c r="AY101" s="48">
        <f t="shared" si="204"/>
        <v>0.98035113919586048</v>
      </c>
      <c r="AZ101" s="48">
        <f t="shared" si="204"/>
        <v>0.96336966844666394</v>
      </c>
      <c r="BA101" s="48">
        <f t="shared" si="204"/>
        <v>0.95706904937680537</v>
      </c>
      <c r="BB101" s="48">
        <f t="shared" si="204"/>
        <v>0.96222448525596693</v>
      </c>
      <c r="BC101" s="48">
        <f t="shared" si="204"/>
        <v>0.95682916765197701</v>
      </c>
      <c r="BD101" s="48">
        <f t="shared" si="204"/>
        <v>0.83499762326305915</v>
      </c>
      <c r="BE101" s="48">
        <f t="shared" si="204"/>
        <v>0.88317454712529364</v>
      </c>
      <c r="BF101" s="48">
        <f t="shared" si="204"/>
        <v>0.65292567339331276</v>
      </c>
      <c r="BG101" s="48">
        <f t="shared" si="204"/>
        <v>0.98161503774483361</v>
      </c>
      <c r="BH101" s="48">
        <f t="shared" si="204"/>
        <v>0.56780732973199066</v>
      </c>
      <c r="BI101" s="48">
        <f t="shared" si="204"/>
        <v>0.47888404411981522</v>
      </c>
      <c r="BJ101" s="48">
        <f t="shared" si="204"/>
        <v>0.52280107906032658</v>
      </c>
      <c r="BK101" s="48">
        <f t="shared" si="204"/>
        <v>0.59329456535162572</v>
      </c>
      <c r="BL101" s="48">
        <f t="shared" si="204"/>
        <v>1</v>
      </c>
      <c r="BM101" s="48" t="str">
        <f t="shared" si="204"/>
        <v/>
      </c>
      <c r="BN101" s="48" t="str">
        <f t="shared" si="204"/>
        <v/>
      </c>
      <c r="BO101" s="48">
        <f t="shared" ref="BO101:DA101" si="205">IF(BO60+BO53&gt;0,BO60/(BO60+BO53),"")</f>
        <v>1</v>
      </c>
      <c r="BP101" s="48">
        <f t="shared" si="205"/>
        <v>1</v>
      </c>
      <c r="BQ101" s="48">
        <f t="shared" si="205"/>
        <v>3.4963906972683282E-4</v>
      </c>
      <c r="BR101" s="48">
        <f t="shared" si="205"/>
        <v>7.2019533132960944E-5</v>
      </c>
      <c r="BS101" s="48">
        <f t="shared" si="205"/>
        <v>0.39997473947537687</v>
      </c>
      <c r="BT101" s="48">
        <f t="shared" si="205"/>
        <v>0.39997318784516855</v>
      </c>
      <c r="BU101" s="48">
        <f t="shared" si="205"/>
        <v>0.40051268080526276</v>
      </c>
      <c r="BV101" s="48">
        <f t="shared" si="205"/>
        <v>0.39974712125241252</v>
      </c>
      <c r="BW101" s="48" t="str">
        <f t="shared" si="205"/>
        <v/>
      </c>
      <c r="BX101" s="48">
        <f t="shared" si="205"/>
        <v>1</v>
      </c>
      <c r="BY101" s="48" t="str">
        <f t="shared" si="205"/>
        <v/>
      </c>
      <c r="BZ101" s="48" t="str">
        <f t="shared" si="205"/>
        <v/>
      </c>
      <c r="CA101" s="48">
        <f t="shared" si="205"/>
        <v>1</v>
      </c>
      <c r="CB101" s="48">
        <f t="shared" si="205"/>
        <v>1</v>
      </c>
      <c r="CC101" s="48">
        <f t="shared" si="205"/>
        <v>1</v>
      </c>
      <c r="CD101" s="48" t="str">
        <f t="shared" si="205"/>
        <v/>
      </c>
      <c r="CE101" s="48" t="str">
        <f t="shared" si="205"/>
        <v/>
      </c>
      <c r="CF101" s="48">
        <f t="shared" si="205"/>
        <v>0</v>
      </c>
      <c r="CG101" s="48">
        <f t="shared" si="205"/>
        <v>0</v>
      </c>
      <c r="CH101" s="48">
        <f t="shared" si="205"/>
        <v>0</v>
      </c>
      <c r="CI101" s="48">
        <f t="shared" si="205"/>
        <v>1</v>
      </c>
      <c r="CJ101" s="48">
        <f t="shared" si="205"/>
        <v>1</v>
      </c>
      <c r="CK101" s="48">
        <f t="shared" si="205"/>
        <v>1</v>
      </c>
      <c r="CL101" s="48">
        <f t="shared" si="205"/>
        <v>1</v>
      </c>
      <c r="CM101" s="48">
        <f t="shared" si="205"/>
        <v>1</v>
      </c>
      <c r="CN101" s="48">
        <f t="shared" si="205"/>
        <v>1</v>
      </c>
      <c r="CO101" s="48">
        <f t="shared" si="205"/>
        <v>0</v>
      </c>
      <c r="CP101" s="48">
        <f t="shared" si="205"/>
        <v>0</v>
      </c>
      <c r="CQ101" s="48">
        <f t="shared" si="205"/>
        <v>1</v>
      </c>
      <c r="CR101" s="48">
        <f t="shared" si="205"/>
        <v>0.11975455813719356</v>
      </c>
      <c r="CS101" s="48">
        <f t="shared" si="205"/>
        <v>0.52242459839368904</v>
      </c>
      <c r="CT101" s="48">
        <f t="shared" si="205"/>
        <v>0.95494926329032248</v>
      </c>
      <c r="CU101" s="48">
        <f t="shared" si="205"/>
        <v>0</v>
      </c>
      <c r="CV101" s="48">
        <f t="shared" si="205"/>
        <v>1.1141888179086441E-2</v>
      </c>
      <c r="CW101" s="48">
        <f t="shared" si="205"/>
        <v>1</v>
      </c>
      <c r="CX101" s="48">
        <f t="shared" si="205"/>
        <v>0.90792554426589711</v>
      </c>
      <c r="CY101" s="48">
        <f t="shared" si="205"/>
        <v>1</v>
      </c>
      <c r="CZ101" s="48">
        <f t="shared" si="205"/>
        <v>0</v>
      </c>
      <c r="DA101" s="48">
        <f t="shared" si="205"/>
        <v>0.63621685160132624</v>
      </c>
    </row>
    <row r="102" spans="1:105" ht="13.2" x14ac:dyDescent="0.25">
      <c r="A102" s="45" t="s">
        <v>77</v>
      </c>
      <c r="B102" s="48">
        <f>IF(B60+B57+B56&gt;0,B60/(B60+B57+B56),"")</f>
        <v>0.22783003982210004</v>
      </c>
      <c r="C102" s="48">
        <f t="shared" ref="C102:BN102" si="206">IF(C60+C57+C56&gt;0,C60/(C60+C57+C56),"")</f>
        <v>0.2297920832849388</v>
      </c>
      <c r="D102" s="48">
        <f t="shared" si="206"/>
        <v>0</v>
      </c>
      <c r="E102" s="48">
        <f t="shared" si="206"/>
        <v>1</v>
      </c>
      <c r="F102" s="48">
        <f t="shared" si="206"/>
        <v>8.6472719368124729E-5</v>
      </c>
      <c r="G102" s="48">
        <f t="shared" si="206"/>
        <v>0</v>
      </c>
      <c r="H102" s="48">
        <f t="shared" si="206"/>
        <v>8.8146402051125783E-5</v>
      </c>
      <c r="I102" s="48">
        <f t="shared" si="206"/>
        <v>1.4572223187991895E-4</v>
      </c>
      <c r="J102" s="48">
        <f t="shared" si="206"/>
        <v>0</v>
      </c>
      <c r="K102" s="48">
        <f t="shared" si="206"/>
        <v>0</v>
      </c>
      <c r="L102" s="48" t="str">
        <f t="shared" si="206"/>
        <v/>
      </c>
      <c r="M102" s="48" t="str">
        <f t="shared" si="206"/>
        <v/>
      </c>
      <c r="N102" s="48" t="str">
        <f t="shared" si="206"/>
        <v/>
      </c>
      <c r="O102" s="48">
        <f t="shared" si="206"/>
        <v>1</v>
      </c>
      <c r="P102" s="48">
        <f t="shared" si="206"/>
        <v>1</v>
      </c>
      <c r="Q102" s="48">
        <f t="shared" si="206"/>
        <v>1</v>
      </c>
      <c r="R102" s="48">
        <f t="shared" si="206"/>
        <v>1.3424796422356611E-4</v>
      </c>
      <c r="S102" s="48">
        <f t="shared" si="206"/>
        <v>8.8021287482642485E-5</v>
      </c>
      <c r="T102" s="48">
        <f t="shared" si="206"/>
        <v>0</v>
      </c>
      <c r="U102" s="48">
        <f t="shared" si="206"/>
        <v>0</v>
      </c>
      <c r="V102" s="48">
        <f t="shared" si="206"/>
        <v>1.3272523340601694E-4</v>
      </c>
      <c r="W102" s="48">
        <f t="shared" si="206"/>
        <v>0</v>
      </c>
      <c r="X102" s="48">
        <f t="shared" si="206"/>
        <v>0</v>
      </c>
      <c r="Y102" s="48">
        <f t="shared" si="206"/>
        <v>0</v>
      </c>
      <c r="Z102" s="48">
        <f t="shared" si="206"/>
        <v>0</v>
      </c>
      <c r="AA102" s="48">
        <f t="shared" si="206"/>
        <v>3.5838593841375221E-5</v>
      </c>
      <c r="AB102" s="48">
        <f t="shared" si="206"/>
        <v>1</v>
      </c>
      <c r="AC102" s="48" t="str">
        <f t="shared" si="206"/>
        <v/>
      </c>
      <c r="AD102" s="48">
        <f t="shared" si="206"/>
        <v>1</v>
      </c>
      <c r="AE102" s="48">
        <f t="shared" si="206"/>
        <v>0</v>
      </c>
      <c r="AF102" s="48">
        <f t="shared" si="206"/>
        <v>0.39998418685157056</v>
      </c>
      <c r="AG102" s="48">
        <f t="shared" si="206"/>
        <v>0.39976416637758494</v>
      </c>
      <c r="AH102" s="48">
        <f t="shared" si="206"/>
        <v>0</v>
      </c>
      <c r="AI102" s="48">
        <f t="shared" si="206"/>
        <v>0.17532807700604183</v>
      </c>
      <c r="AJ102" s="48">
        <f t="shared" si="206"/>
        <v>0</v>
      </c>
      <c r="AK102" s="48">
        <f t="shared" si="206"/>
        <v>0</v>
      </c>
      <c r="AL102" s="48">
        <f t="shared" si="206"/>
        <v>3.5516274580503028E-2</v>
      </c>
      <c r="AM102" s="48">
        <f t="shared" si="206"/>
        <v>0.5154328891265324</v>
      </c>
      <c r="AN102" s="48">
        <f t="shared" si="206"/>
        <v>9.4987933107917907E-2</v>
      </c>
      <c r="AO102" s="48">
        <f t="shared" si="206"/>
        <v>0</v>
      </c>
      <c r="AP102" s="48">
        <f t="shared" si="206"/>
        <v>5.6829025501153825E-2</v>
      </c>
      <c r="AQ102" s="48">
        <f t="shared" si="206"/>
        <v>0.16410865326602908</v>
      </c>
      <c r="AR102" s="48">
        <f t="shared" si="206"/>
        <v>0</v>
      </c>
      <c r="AS102" s="48">
        <f t="shared" si="206"/>
        <v>9.8518857513125668E-2</v>
      </c>
      <c r="AT102" s="48">
        <f t="shared" si="206"/>
        <v>8.0832044351470178E-2</v>
      </c>
      <c r="AU102" s="48">
        <f t="shared" si="206"/>
        <v>0.31204706225410817</v>
      </c>
      <c r="AV102" s="48">
        <f t="shared" si="206"/>
        <v>0.197448291889745</v>
      </c>
      <c r="AW102" s="48">
        <f t="shared" si="206"/>
        <v>0.394005811291119</v>
      </c>
      <c r="AX102" s="48">
        <f t="shared" si="206"/>
        <v>0.42952000057257411</v>
      </c>
      <c r="AY102" s="48">
        <f t="shared" si="206"/>
        <v>0.34362730049064871</v>
      </c>
      <c r="AZ102" s="48">
        <f t="shared" si="206"/>
        <v>0.39606095359207788</v>
      </c>
      <c r="BA102" s="48">
        <f t="shared" si="206"/>
        <v>0.37310527551011208</v>
      </c>
      <c r="BB102" s="48">
        <f t="shared" si="206"/>
        <v>0.37717430665574503</v>
      </c>
      <c r="BC102" s="48">
        <f t="shared" si="206"/>
        <v>0.32096556112739388</v>
      </c>
      <c r="BD102" s="48">
        <f t="shared" si="206"/>
        <v>0.28746209151066193</v>
      </c>
      <c r="BE102" s="48">
        <f t="shared" si="206"/>
        <v>0.38395483909313533</v>
      </c>
      <c r="BF102" s="48">
        <f t="shared" si="206"/>
        <v>0.27707531289574666</v>
      </c>
      <c r="BG102" s="48">
        <f t="shared" si="206"/>
        <v>0.3907990588035285</v>
      </c>
      <c r="BH102" s="48">
        <f t="shared" si="206"/>
        <v>0.24789350251778386</v>
      </c>
      <c r="BI102" s="48">
        <f t="shared" si="206"/>
        <v>0.21460295143512709</v>
      </c>
      <c r="BJ102" s="48">
        <f t="shared" si="206"/>
        <v>0.32511391363352593</v>
      </c>
      <c r="BK102" s="48">
        <f t="shared" si="206"/>
        <v>0.40348216369167905</v>
      </c>
      <c r="BL102" s="48">
        <f t="shared" si="206"/>
        <v>7.3205052861347042E-5</v>
      </c>
      <c r="BM102" s="48">
        <f t="shared" si="206"/>
        <v>0</v>
      </c>
      <c r="BN102" s="48">
        <f t="shared" si="206"/>
        <v>0</v>
      </c>
      <c r="BO102" s="48">
        <f t="shared" ref="BO102:DA102" si="207">IF(BO60+BO57+BO56&gt;0,BO60/(BO60+BO57+BO56),"")</f>
        <v>0.33321584362549217</v>
      </c>
      <c r="BP102" s="48">
        <f t="shared" si="207"/>
        <v>0.66664259502913581</v>
      </c>
      <c r="BQ102" s="48">
        <f t="shared" si="207"/>
        <v>1.7482287886457935E-4</v>
      </c>
      <c r="BR102" s="48">
        <f t="shared" si="207"/>
        <v>1</v>
      </c>
      <c r="BS102" s="48">
        <f t="shared" si="207"/>
        <v>0.28562128051718944</v>
      </c>
      <c r="BT102" s="48">
        <f t="shared" si="207"/>
        <v>0.28569600644739968</v>
      </c>
      <c r="BU102" s="48">
        <f t="shared" si="207"/>
        <v>0.28624717332297944</v>
      </c>
      <c r="BV102" s="48">
        <f t="shared" si="207"/>
        <v>0.28547116322310445</v>
      </c>
      <c r="BW102" s="48">
        <f t="shared" si="207"/>
        <v>0</v>
      </c>
      <c r="BX102" s="48">
        <f t="shared" si="207"/>
        <v>4.7125700312955487E-5</v>
      </c>
      <c r="BY102" s="48">
        <f t="shared" si="207"/>
        <v>0</v>
      </c>
      <c r="BZ102" s="48">
        <f t="shared" si="207"/>
        <v>0</v>
      </c>
      <c r="CA102" s="48">
        <f t="shared" si="207"/>
        <v>2.7835305654422271E-5</v>
      </c>
      <c r="CB102" s="48">
        <f t="shared" si="207"/>
        <v>1.4650652679215614E-4</v>
      </c>
      <c r="CC102" s="48">
        <f t="shared" si="207"/>
        <v>1.6504139004336338E-6</v>
      </c>
      <c r="CD102" s="48">
        <f t="shared" si="207"/>
        <v>0</v>
      </c>
      <c r="CE102" s="48">
        <f t="shared" si="207"/>
        <v>0</v>
      </c>
      <c r="CF102" s="48" t="str">
        <f t="shared" si="207"/>
        <v/>
      </c>
      <c r="CG102" s="48" t="str">
        <f t="shared" si="207"/>
        <v/>
      </c>
      <c r="CH102" s="48" t="str">
        <f t="shared" si="207"/>
        <v/>
      </c>
      <c r="CI102" s="48">
        <f t="shared" si="207"/>
        <v>1</v>
      </c>
      <c r="CJ102" s="48">
        <f t="shared" si="207"/>
        <v>1</v>
      </c>
      <c r="CK102" s="48">
        <f t="shared" si="207"/>
        <v>1</v>
      </c>
      <c r="CL102" s="48">
        <f t="shared" si="207"/>
        <v>1</v>
      </c>
      <c r="CM102" s="48">
        <f t="shared" si="207"/>
        <v>1</v>
      </c>
      <c r="CN102" s="48">
        <f t="shared" si="207"/>
        <v>1</v>
      </c>
      <c r="CO102" s="48" t="str">
        <f t="shared" si="207"/>
        <v/>
      </c>
      <c r="CP102" s="48" t="str">
        <f t="shared" si="207"/>
        <v/>
      </c>
      <c r="CQ102" s="48">
        <f t="shared" si="207"/>
        <v>1.2010672267870337E-4</v>
      </c>
      <c r="CR102" s="48">
        <f t="shared" si="207"/>
        <v>4.5017142120331779E-3</v>
      </c>
      <c r="CS102" s="48">
        <f t="shared" si="207"/>
        <v>8.5514741856905274E-2</v>
      </c>
      <c r="CT102" s="48">
        <f t="shared" si="207"/>
        <v>0.25229612871262674</v>
      </c>
      <c r="CU102" s="48">
        <f t="shared" si="207"/>
        <v>0</v>
      </c>
      <c r="CV102" s="48">
        <f t="shared" si="207"/>
        <v>2.8925933604629587E-2</v>
      </c>
      <c r="CW102" s="48">
        <f t="shared" si="207"/>
        <v>0.78983063585669777</v>
      </c>
      <c r="CX102" s="48">
        <f t="shared" si="207"/>
        <v>0.46657613465828091</v>
      </c>
      <c r="CY102" s="48">
        <f t="shared" si="207"/>
        <v>0.56924209554535354</v>
      </c>
      <c r="CZ102" s="48">
        <f t="shared" si="207"/>
        <v>0</v>
      </c>
      <c r="DA102" s="48">
        <f t="shared" si="207"/>
        <v>0.14214474952789091</v>
      </c>
    </row>
    <row r="103" spans="1:105" ht="26.4" x14ac:dyDescent="0.25">
      <c r="A103" s="45" t="s">
        <v>78</v>
      </c>
      <c r="B103" s="48">
        <f>IF(B70+B67+B68&gt;0,B70/(B70+B67+B68),"")</f>
        <v>0.41934951258317865</v>
      </c>
      <c r="C103" s="48">
        <f t="shared" ref="C103:BN103" si="208">IF(C70+C67+C68&gt;0,C70/(C70+C67+C68),"")</f>
        <v>0.58797079596481272</v>
      </c>
      <c r="D103" s="48">
        <f t="shared" si="208"/>
        <v>0</v>
      </c>
      <c r="E103" s="48">
        <f t="shared" si="208"/>
        <v>0</v>
      </c>
      <c r="F103" s="48">
        <f t="shared" si="208"/>
        <v>6.5092756414752984E-5</v>
      </c>
      <c r="G103" s="48">
        <f t="shared" si="208"/>
        <v>4.9495492744044967E-4</v>
      </c>
      <c r="H103" s="48">
        <f t="shared" si="208"/>
        <v>4.5532399351744246E-4</v>
      </c>
      <c r="I103" s="48">
        <f t="shared" si="208"/>
        <v>0</v>
      </c>
      <c r="J103" s="48">
        <f t="shared" si="208"/>
        <v>0</v>
      </c>
      <c r="K103" s="48">
        <f t="shared" si="208"/>
        <v>0.99948087885629633</v>
      </c>
      <c r="L103" s="48">
        <f t="shared" si="208"/>
        <v>1.3027328194037402E-4</v>
      </c>
      <c r="M103" s="48">
        <f t="shared" si="208"/>
        <v>3.7372796650858575E-4</v>
      </c>
      <c r="N103" s="48">
        <f t="shared" si="208"/>
        <v>0</v>
      </c>
      <c r="O103" s="48">
        <f t="shared" si="208"/>
        <v>4.154531834141828E-4</v>
      </c>
      <c r="P103" s="48">
        <f t="shared" si="208"/>
        <v>0</v>
      </c>
      <c r="Q103" s="48">
        <f t="shared" si="208"/>
        <v>4.4971773027757678E-4</v>
      </c>
      <c r="R103" s="48">
        <f t="shared" si="208"/>
        <v>0</v>
      </c>
      <c r="S103" s="48">
        <f t="shared" si="208"/>
        <v>0</v>
      </c>
      <c r="T103" s="48">
        <f t="shared" si="208"/>
        <v>0</v>
      </c>
      <c r="U103" s="48">
        <f t="shared" si="208"/>
        <v>0</v>
      </c>
      <c r="V103" s="48">
        <f t="shared" si="208"/>
        <v>0</v>
      </c>
      <c r="W103" s="48">
        <f t="shared" si="208"/>
        <v>0</v>
      </c>
      <c r="X103" s="48">
        <f t="shared" si="208"/>
        <v>1</v>
      </c>
      <c r="Y103" s="48">
        <f t="shared" si="208"/>
        <v>0.99962698576541831</v>
      </c>
      <c r="Z103" s="48">
        <f t="shared" si="208"/>
        <v>1</v>
      </c>
      <c r="AA103" s="48">
        <f t="shared" si="208"/>
        <v>0.99971222026607531</v>
      </c>
      <c r="AB103" s="48">
        <f t="shared" si="208"/>
        <v>0</v>
      </c>
      <c r="AC103" s="48">
        <f t="shared" si="208"/>
        <v>4.2006761440260831E-4</v>
      </c>
      <c r="AD103" s="48">
        <f t="shared" si="208"/>
        <v>0</v>
      </c>
      <c r="AE103" s="48">
        <f t="shared" si="208"/>
        <v>0.99981718301872569</v>
      </c>
      <c r="AF103" s="48">
        <f t="shared" si="208"/>
        <v>2.0150924320683217E-4</v>
      </c>
      <c r="AG103" s="48">
        <f t="shared" si="208"/>
        <v>0</v>
      </c>
      <c r="AH103" s="48">
        <f t="shared" si="208"/>
        <v>0.39985816722275791</v>
      </c>
      <c r="AI103" s="48">
        <f t="shared" si="208"/>
        <v>0</v>
      </c>
      <c r="AJ103" s="48">
        <f t="shared" si="208"/>
        <v>0.69990445669363321</v>
      </c>
      <c r="AK103" s="48">
        <f t="shared" si="208"/>
        <v>0.40175974834335282</v>
      </c>
      <c r="AL103" s="48">
        <f t="shared" si="208"/>
        <v>0.40326873187517609</v>
      </c>
      <c r="AM103" s="48">
        <f t="shared" si="208"/>
        <v>0.35324109578994412</v>
      </c>
      <c r="AN103" s="48">
        <f t="shared" si="208"/>
        <v>0</v>
      </c>
      <c r="AO103" s="48">
        <f t="shared" si="208"/>
        <v>0.39595749691860593</v>
      </c>
      <c r="AP103" s="48">
        <f t="shared" si="208"/>
        <v>0.39961610629841537</v>
      </c>
      <c r="AQ103" s="48">
        <f t="shared" si="208"/>
        <v>0.34890273593282373</v>
      </c>
      <c r="AR103" s="48">
        <f t="shared" si="208"/>
        <v>0.30173979145738944</v>
      </c>
      <c r="AS103" s="48">
        <f t="shared" si="208"/>
        <v>0.24768682894864064</v>
      </c>
      <c r="AT103" s="48">
        <f t="shared" si="208"/>
        <v>0.15249873680303982</v>
      </c>
      <c r="AU103" s="48">
        <f t="shared" si="208"/>
        <v>4.6956461408560468E-2</v>
      </c>
      <c r="AV103" s="48">
        <f t="shared" si="208"/>
        <v>0.28211597038690811</v>
      </c>
      <c r="AW103" s="48">
        <f t="shared" si="208"/>
        <v>9.5319635830753868E-2</v>
      </c>
      <c r="AX103" s="48">
        <f t="shared" si="208"/>
        <v>1.9427097247399328E-2</v>
      </c>
      <c r="AY103" s="48">
        <f t="shared" si="208"/>
        <v>0.26327090052364621</v>
      </c>
      <c r="AZ103" s="48">
        <f t="shared" si="208"/>
        <v>0.76400535848768292</v>
      </c>
      <c r="BA103" s="48">
        <f t="shared" si="208"/>
        <v>0.58082030988158506</v>
      </c>
      <c r="BB103" s="48">
        <f t="shared" si="208"/>
        <v>0.12825688918381806</v>
      </c>
      <c r="BC103" s="48">
        <f t="shared" si="208"/>
        <v>0.42961838115999484</v>
      </c>
      <c r="BD103" s="48">
        <f t="shared" si="208"/>
        <v>0.51488196544339948</v>
      </c>
      <c r="BE103" s="48">
        <f t="shared" si="208"/>
        <v>0.6030358129768969</v>
      </c>
      <c r="BF103" s="48">
        <f t="shared" si="208"/>
        <v>0.5481885379303566</v>
      </c>
      <c r="BG103" s="48">
        <f t="shared" si="208"/>
        <v>0.26534579276339221</v>
      </c>
      <c r="BH103" s="48">
        <f t="shared" si="208"/>
        <v>0.74148702269625133</v>
      </c>
      <c r="BI103" s="48">
        <f t="shared" si="208"/>
        <v>0.88928913720886738</v>
      </c>
      <c r="BJ103" s="48">
        <f t="shared" si="208"/>
        <v>0.79490857246802393</v>
      </c>
      <c r="BK103" s="48">
        <f t="shared" si="208"/>
        <v>0.75233526971400089</v>
      </c>
      <c r="BL103" s="48">
        <f t="shared" si="208"/>
        <v>0</v>
      </c>
      <c r="BM103" s="48">
        <f t="shared" si="208"/>
        <v>0</v>
      </c>
      <c r="BN103" s="48">
        <f t="shared" si="208"/>
        <v>0.99950215446256818</v>
      </c>
      <c r="BO103" s="48">
        <f t="shared" ref="BO103:DA103" si="209">IF(BO70+BO67+BO68&gt;0,BO70/(BO70+BO67+BO68),"")</f>
        <v>0</v>
      </c>
      <c r="BP103" s="48">
        <f t="shared" si="209"/>
        <v>0</v>
      </c>
      <c r="BQ103" s="48">
        <f t="shared" si="209"/>
        <v>0.66667508381366691</v>
      </c>
      <c r="BR103" s="48">
        <f t="shared" si="209"/>
        <v>0</v>
      </c>
      <c r="BS103" s="48">
        <f t="shared" si="209"/>
        <v>0</v>
      </c>
      <c r="BT103" s="48">
        <f t="shared" si="209"/>
        <v>3.9576081229997229E-4</v>
      </c>
      <c r="BU103" s="48">
        <f t="shared" si="209"/>
        <v>1.2445988878395653E-4</v>
      </c>
      <c r="BV103" s="48">
        <f t="shared" si="209"/>
        <v>0.19980216926898775</v>
      </c>
      <c r="BW103" s="48">
        <f t="shared" si="209"/>
        <v>9.5660326195856626E-3</v>
      </c>
      <c r="BX103" s="48">
        <f t="shared" si="209"/>
        <v>0</v>
      </c>
      <c r="BY103" s="48">
        <f t="shared" si="209"/>
        <v>3.8671636810194698E-4</v>
      </c>
      <c r="BZ103" s="48">
        <f t="shared" si="209"/>
        <v>0.99972327140544381</v>
      </c>
      <c r="CA103" s="48">
        <f t="shared" si="209"/>
        <v>0.99973331644926366</v>
      </c>
      <c r="CB103" s="48">
        <f t="shared" si="209"/>
        <v>0</v>
      </c>
      <c r="CC103" s="48">
        <f t="shared" si="209"/>
        <v>0</v>
      </c>
      <c r="CD103" s="48">
        <f t="shared" si="209"/>
        <v>0</v>
      </c>
      <c r="CE103" s="48">
        <f t="shared" si="209"/>
        <v>0</v>
      </c>
      <c r="CF103" s="48">
        <f t="shared" si="209"/>
        <v>1</v>
      </c>
      <c r="CG103" s="48">
        <f t="shared" si="209"/>
        <v>0.99977247122652901</v>
      </c>
      <c r="CH103" s="48">
        <f t="shared" si="209"/>
        <v>1</v>
      </c>
      <c r="CI103" s="48">
        <f t="shared" si="209"/>
        <v>1</v>
      </c>
      <c r="CJ103" s="48">
        <f t="shared" si="209"/>
        <v>1</v>
      </c>
      <c r="CK103" s="48">
        <f t="shared" si="209"/>
        <v>1</v>
      </c>
      <c r="CL103" s="48">
        <f t="shared" si="209"/>
        <v>0</v>
      </c>
      <c r="CM103" s="48">
        <f t="shared" si="209"/>
        <v>8.149356134090624E-5</v>
      </c>
      <c r="CN103" s="48">
        <f t="shared" si="209"/>
        <v>1.0406905453608228E-4</v>
      </c>
      <c r="CO103" s="48">
        <f t="shared" si="209"/>
        <v>1.3343989699876602E-4</v>
      </c>
      <c r="CP103" s="48">
        <f t="shared" si="209"/>
        <v>3.2116961591599491E-4</v>
      </c>
      <c r="CQ103" s="48">
        <f t="shared" si="209"/>
        <v>0</v>
      </c>
      <c r="CR103" s="48">
        <f t="shared" si="209"/>
        <v>0</v>
      </c>
      <c r="CS103" s="48">
        <f t="shared" si="209"/>
        <v>0</v>
      </c>
      <c r="CT103" s="48">
        <f t="shared" si="209"/>
        <v>0.32029413555050995</v>
      </c>
      <c r="CU103" s="48">
        <f t="shared" si="209"/>
        <v>0</v>
      </c>
      <c r="CV103" s="48">
        <f t="shared" si="209"/>
        <v>0.13210804669361587</v>
      </c>
      <c r="CW103" s="48">
        <f t="shared" si="209"/>
        <v>0</v>
      </c>
      <c r="CX103" s="48">
        <f t="shared" si="209"/>
        <v>1.3877787807814457E-17</v>
      </c>
      <c r="CY103" s="48">
        <f t="shared" si="209"/>
        <v>6.7271131898779771E-2</v>
      </c>
      <c r="CZ103" s="48">
        <f t="shared" si="209"/>
        <v>0</v>
      </c>
      <c r="DA103" s="48">
        <f t="shared" si="209"/>
        <v>0.66988636344538044</v>
      </c>
    </row>
    <row r="104" spans="1:105" ht="26.4" x14ac:dyDescent="0.25">
      <c r="A104" s="45" t="s">
        <v>79</v>
      </c>
      <c r="B104" s="48">
        <f>IF(B27+B28+B30&gt;0,B27/(B27+B28+B30),"")</f>
        <v>0.99721213151278831</v>
      </c>
      <c r="C104" s="48">
        <f t="shared" ref="C104:BN104" si="210">IF(C27+C28+C30&gt;0,C27/(C27+C28+C30),"")</f>
        <v>1</v>
      </c>
      <c r="D104" s="48">
        <f t="shared" si="210"/>
        <v>1</v>
      </c>
      <c r="E104" s="48">
        <f t="shared" si="210"/>
        <v>1</v>
      </c>
      <c r="F104" s="48">
        <f t="shared" si="210"/>
        <v>1</v>
      </c>
      <c r="G104" s="48">
        <f t="shared" si="210"/>
        <v>0</v>
      </c>
      <c r="H104" s="48">
        <f t="shared" si="210"/>
        <v>1</v>
      </c>
      <c r="I104" s="48">
        <f t="shared" si="210"/>
        <v>1</v>
      </c>
      <c r="J104" s="48">
        <f t="shared" si="210"/>
        <v>1</v>
      </c>
      <c r="K104" s="48">
        <f t="shared" si="210"/>
        <v>0</v>
      </c>
      <c r="L104" s="48">
        <f t="shared" si="210"/>
        <v>1</v>
      </c>
      <c r="M104" s="48">
        <f t="shared" si="210"/>
        <v>1</v>
      </c>
      <c r="N104" s="48">
        <f t="shared" si="210"/>
        <v>1</v>
      </c>
      <c r="O104" s="48">
        <f t="shared" si="210"/>
        <v>1</v>
      </c>
      <c r="P104" s="48">
        <f t="shared" si="210"/>
        <v>1</v>
      </c>
      <c r="Q104" s="48">
        <f t="shared" si="210"/>
        <v>1</v>
      </c>
      <c r="R104" s="48">
        <f t="shared" si="210"/>
        <v>1</v>
      </c>
      <c r="S104" s="48">
        <f t="shared" si="210"/>
        <v>1</v>
      </c>
      <c r="T104" s="48">
        <f t="shared" si="210"/>
        <v>1</v>
      </c>
      <c r="U104" s="48">
        <f t="shared" si="210"/>
        <v>0</v>
      </c>
      <c r="V104" s="48">
        <f t="shared" si="210"/>
        <v>1</v>
      </c>
      <c r="W104" s="48">
        <f t="shared" si="210"/>
        <v>1</v>
      </c>
      <c r="X104" s="48">
        <f t="shared" si="210"/>
        <v>1</v>
      </c>
      <c r="Y104" s="48">
        <f t="shared" si="210"/>
        <v>1</v>
      </c>
      <c r="Z104" s="48">
        <f t="shared" si="210"/>
        <v>1</v>
      </c>
      <c r="AA104" s="48">
        <f t="shared" si="210"/>
        <v>0</v>
      </c>
      <c r="AB104" s="48">
        <f t="shared" si="210"/>
        <v>1</v>
      </c>
      <c r="AC104" s="48">
        <f t="shared" si="210"/>
        <v>1</v>
      </c>
      <c r="AD104" s="48">
        <f t="shared" si="210"/>
        <v>1</v>
      </c>
      <c r="AE104" s="48">
        <f t="shared" si="210"/>
        <v>0.58332366012593939</v>
      </c>
      <c r="AF104" s="48">
        <f t="shared" si="210"/>
        <v>1</v>
      </c>
      <c r="AG104" s="48">
        <f t="shared" si="210"/>
        <v>1</v>
      </c>
      <c r="AH104" s="48">
        <f t="shared" si="210"/>
        <v>1</v>
      </c>
      <c r="AI104" s="48">
        <f t="shared" si="210"/>
        <v>0.99734148237709475</v>
      </c>
      <c r="AJ104" s="48">
        <f t="shared" si="210"/>
        <v>5.3143908746770385E-2</v>
      </c>
      <c r="AK104" s="48">
        <f t="shared" si="210"/>
        <v>0.63276293944848161</v>
      </c>
      <c r="AL104" s="48">
        <f t="shared" si="210"/>
        <v>1</v>
      </c>
      <c r="AM104" s="48">
        <f t="shared" si="210"/>
        <v>1</v>
      </c>
      <c r="AN104" s="48">
        <f t="shared" si="210"/>
        <v>1</v>
      </c>
      <c r="AO104" s="48">
        <f t="shared" si="210"/>
        <v>0.86819469574303954</v>
      </c>
      <c r="AP104" s="48">
        <f t="shared" si="210"/>
        <v>0.90298889503045998</v>
      </c>
      <c r="AQ104" s="48">
        <f t="shared" si="210"/>
        <v>0.90889857960605802</v>
      </c>
      <c r="AR104" s="48">
        <f t="shared" si="210"/>
        <v>0.88322730108840564</v>
      </c>
      <c r="AS104" s="48">
        <f t="shared" si="210"/>
        <v>1</v>
      </c>
      <c r="AT104" s="48">
        <f t="shared" si="210"/>
        <v>0.99727233198468468</v>
      </c>
      <c r="AU104" s="48">
        <f t="shared" si="210"/>
        <v>1</v>
      </c>
      <c r="AV104" s="48">
        <f t="shared" si="210"/>
        <v>1</v>
      </c>
      <c r="AW104" s="48">
        <f t="shared" si="210"/>
        <v>1</v>
      </c>
      <c r="AX104" s="48">
        <f t="shared" si="210"/>
        <v>1</v>
      </c>
      <c r="AY104" s="48">
        <f t="shared" si="210"/>
        <v>1</v>
      </c>
      <c r="AZ104" s="48">
        <f t="shared" si="210"/>
        <v>1</v>
      </c>
      <c r="BA104" s="48">
        <f t="shared" si="210"/>
        <v>1</v>
      </c>
      <c r="BB104" s="48">
        <f t="shared" si="210"/>
        <v>1</v>
      </c>
      <c r="BC104" s="48">
        <f t="shared" si="210"/>
        <v>1</v>
      </c>
      <c r="BD104" s="48">
        <f t="shared" si="210"/>
        <v>1</v>
      </c>
      <c r="BE104" s="48">
        <f t="shared" si="210"/>
        <v>1</v>
      </c>
      <c r="BF104" s="48">
        <f t="shared" si="210"/>
        <v>1</v>
      </c>
      <c r="BG104" s="48">
        <f t="shared" si="210"/>
        <v>1</v>
      </c>
      <c r="BH104" s="48">
        <f t="shared" si="210"/>
        <v>1</v>
      </c>
      <c r="BI104" s="48">
        <f t="shared" si="210"/>
        <v>1</v>
      </c>
      <c r="BJ104" s="48">
        <f t="shared" si="210"/>
        <v>1</v>
      </c>
      <c r="BK104" s="48">
        <f t="shared" si="210"/>
        <v>1</v>
      </c>
      <c r="BL104" s="48">
        <f t="shared" si="210"/>
        <v>1</v>
      </c>
      <c r="BM104" s="48">
        <f t="shared" si="210"/>
        <v>1</v>
      </c>
      <c r="BN104" s="48">
        <f t="shared" si="210"/>
        <v>0.38886706016293709</v>
      </c>
      <c r="BO104" s="48">
        <f t="shared" ref="BO104:DA104" si="211">IF(BO27+BO28+BO30&gt;0,BO27/(BO27+BO28+BO30),"")</f>
        <v>1</v>
      </c>
      <c r="BP104" s="48">
        <f t="shared" si="211"/>
        <v>1</v>
      </c>
      <c r="BQ104" s="48">
        <f t="shared" si="211"/>
        <v>1</v>
      </c>
      <c r="BR104" s="48">
        <f t="shared" si="211"/>
        <v>1</v>
      </c>
      <c r="BS104" s="48">
        <f t="shared" si="211"/>
        <v>1</v>
      </c>
      <c r="BT104" s="48">
        <f t="shared" si="211"/>
        <v>1</v>
      </c>
      <c r="BU104" s="48">
        <f t="shared" si="211"/>
        <v>1</v>
      </c>
      <c r="BV104" s="48">
        <f t="shared" si="211"/>
        <v>1</v>
      </c>
      <c r="BW104" s="48" t="str">
        <f t="shared" si="211"/>
        <v/>
      </c>
      <c r="BX104" s="48">
        <f t="shared" si="211"/>
        <v>1</v>
      </c>
      <c r="BY104" s="48">
        <f t="shared" si="211"/>
        <v>1</v>
      </c>
      <c r="BZ104" s="48">
        <f t="shared" si="211"/>
        <v>0.66665642947453174</v>
      </c>
      <c r="CA104" s="48">
        <f t="shared" si="211"/>
        <v>0</v>
      </c>
      <c r="CB104" s="48">
        <f t="shared" si="211"/>
        <v>1</v>
      </c>
      <c r="CC104" s="48">
        <f t="shared" si="211"/>
        <v>1</v>
      </c>
      <c r="CD104" s="48">
        <f t="shared" si="211"/>
        <v>1</v>
      </c>
      <c r="CE104" s="48">
        <f t="shared" si="211"/>
        <v>1</v>
      </c>
      <c r="CF104" s="48">
        <f t="shared" si="211"/>
        <v>1</v>
      </c>
      <c r="CG104" s="48">
        <f t="shared" si="211"/>
        <v>1</v>
      </c>
      <c r="CH104" s="48">
        <f t="shared" si="211"/>
        <v>1</v>
      </c>
      <c r="CI104" s="48">
        <f t="shared" si="211"/>
        <v>1</v>
      </c>
      <c r="CJ104" s="48">
        <f t="shared" si="211"/>
        <v>1</v>
      </c>
      <c r="CK104" s="48">
        <f t="shared" si="211"/>
        <v>1</v>
      </c>
      <c r="CL104" s="48">
        <f t="shared" si="211"/>
        <v>1</v>
      </c>
      <c r="CM104" s="48">
        <f t="shared" si="211"/>
        <v>1</v>
      </c>
      <c r="CN104" s="48">
        <f t="shared" si="211"/>
        <v>1</v>
      </c>
      <c r="CO104" s="48">
        <f t="shared" si="211"/>
        <v>1</v>
      </c>
      <c r="CP104" s="48">
        <f t="shared" si="211"/>
        <v>1</v>
      </c>
      <c r="CQ104" s="48">
        <f t="shared" si="211"/>
        <v>1</v>
      </c>
      <c r="CR104" s="48">
        <f t="shared" si="211"/>
        <v>6.7180265486668653E-2</v>
      </c>
      <c r="CS104" s="48">
        <f t="shared" si="211"/>
        <v>1</v>
      </c>
      <c r="CT104" s="48">
        <f t="shared" si="211"/>
        <v>1</v>
      </c>
      <c r="CU104" s="48">
        <f t="shared" si="211"/>
        <v>0.93248407377635645</v>
      </c>
      <c r="CV104" s="48">
        <f t="shared" si="211"/>
        <v>1</v>
      </c>
      <c r="CW104" s="48">
        <f t="shared" si="211"/>
        <v>1</v>
      </c>
      <c r="CX104" s="48">
        <f t="shared" si="211"/>
        <v>1</v>
      </c>
      <c r="CY104" s="48">
        <f t="shared" si="211"/>
        <v>1</v>
      </c>
      <c r="CZ104" s="48">
        <f t="shared" si="211"/>
        <v>1</v>
      </c>
      <c r="DA104" s="48">
        <f t="shared" si="211"/>
        <v>1</v>
      </c>
    </row>
    <row r="105" spans="1:105" ht="26.4" x14ac:dyDescent="0.25">
      <c r="A105" s="45" t="s">
        <v>80</v>
      </c>
      <c r="B105" s="48">
        <f>IF(B27+B28+B30&gt;0,B30/(B28+B30+B27),"")</f>
        <v>2.7878684872116011E-3</v>
      </c>
      <c r="C105" s="48">
        <f t="shared" ref="C105:BN105" si="212">IF(C27+C28+C30&gt;0,C30/(C28+C30+C27),"")</f>
        <v>0</v>
      </c>
      <c r="D105" s="48">
        <f t="shared" si="212"/>
        <v>0</v>
      </c>
      <c r="E105" s="48">
        <f t="shared" si="212"/>
        <v>0</v>
      </c>
      <c r="F105" s="48">
        <f t="shared" si="212"/>
        <v>0</v>
      </c>
      <c r="G105" s="48">
        <f t="shared" si="212"/>
        <v>0</v>
      </c>
      <c r="H105" s="48">
        <f t="shared" si="212"/>
        <v>0</v>
      </c>
      <c r="I105" s="48">
        <f t="shared" si="212"/>
        <v>0</v>
      </c>
      <c r="J105" s="48">
        <f t="shared" si="212"/>
        <v>0</v>
      </c>
      <c r="K105" s="48">
        <f t="shared" si="212"/>
        <v>1</v>
      </c>
      <c r="L105" s="48">
        <f t="shared" si="212"/>
        <v>0</v>
      </c>
      <c r="M105" s="48">
        <f t="shared" si="212"/>
        <v>0</v>
      </c>
      <c r="N105" s="48">
        <f t="shared" si="212"/>
        <v>0</v>
      </c>
      <c r="O105" s="48">
        <f t="shared" si="212"/>
        <v>0</v>
      </c>
      <c r="P105" s="48">
        <f t="shared" si="212"/>
        <v>0</v>
      </c>
      <c r="Q105" s="48">
        <f t="shared" si="212"/>
        <v>0</v>
      </c>
      <c r="R105" s="48">
        <f t="shared" si="212"/>
        <v>0</v>
      </c>
      <c r="S105" s="48">
        <f t="shared" si="212"/>
        <v>0</v>
      </c>
      <c r="T105" s="48">
        <f t="shared" si="212"/>
        <v>0</v>
      </c>
      <c r="U105" s="48">
        <f t="shared" si="212"/>
        <v>0</v>
      </c>
      <c r="V105" s="48">
        <f t="shared" si="212"/>
        <v>0</v>
      </c>
      <c r="W105" s="48">
        <f t="shared" si="212"/>
        <v>0</v>
      </c>
      <c r="X105" s="48">
        <f t="shared" si="212"/>
        <v>0</v>
      </c>
      <c r="Y105" s="48">
        <f t="shared" si="212"/>
        <v>0</v>
      </c>
      <c r="Z105" s="48">
        <f t="shared" si="212"/>
        <v>0</v>
      </c>
      <c r="AA105" s="48">
        <f t="shared" si="212"/>
        <v>0</v>
      </c>
      <c r="AB105" s="48">
        <f t="shared" si="212"/>
        <v>0</v>
      </c>
      <c r="AC105" s="48">
        <f t="shared" si="212"/>
        <v>0</v>
      </c>
      <c r="AD105" s="48">
        <f t="shared" si="212"/>
        <v>0</v>
      </c>
      <c r="AE105" s="48">
        <f t="shared" si="212"/>
        <v>0.41667633987406055</v>
      </c>
      <c r="AF105" s="48">
        <f t="shared" si="212"/>
        <v>0</v>
      </c>
      <c r="AG105" s="48">
        <f t="shared" si="212"/>
        <v>0</v>
      </c>
      <c r="AH105" s="48">
        <f t="shared" si="212"/>
        <v>0</v>
      </c>
      <c r="AI105" s="48">
        <f t="shared" si="212"/>
        <v>1.5965414441605451E-3</v>
      </c>
      <c r="AJ105" s="48">
        <f t="shared" si="212"/>
        <v>0.94685609125322967</v>
      </c>
      <c r="AK105" s="48">
        <f t="shared" si="212"/>
        <v>0.36723706055151839</v>
      </c>
      <c r="AL105" s="48">
        <f t="shared" si="212"/>
        <v>0</v>
      </c>
      <c r="AM105" s="48">
        <f t="shared" si="212"/>
        <v>0</v>
      </c>
      <c r="AN105" s="48">
        <f t="shared" si="212"/>
        <v>0</v>
      </c>
      <c r="AO105" s="48">
        <f t="shared" si="212"/>
        <v>0.13180530425696035</v>
      </c>
      <c r="AP105" s="48">
        <f t="shared" si="212"/>
        <v>9.701110496954006E-2</v>
      </c>
      <c r="AQ105" s="48">
        <f t="shared" si="212"/>
        <v>9.1101420393941979E-2</v>
      </c>
      <c r="AR105" s="48">
        <f t="shared" si="212"/>
        <v>0.11677269891159447</v>
      </c>
      <c r="AS105" s="48">
        <f t="shared" si="212"/>
        <v>0</v>
      </c>
      <c r="AT105" s="48">
        <f t="shared" si="212"/>
        <v>2.7276680153154233E-3</v>
      </c>
      <c r="AU105" s="48">
        <f t="shared" si="212"/>
        <v>0</v>
      </c>
      <c r="AV105" s="48">
        <f t="shared" si="212"/>
        <v>0</v>
      </c>
      <c r="AW105" s="48">
        <f t="shared" si="212"/>
        <v>0</v>
      </c>
      <c r="AX105" s="48">
        <f t="shared" si="212"/>
        <v>0</v>
      </c>
      <c r="AY105" s="48">
        <f t="shared" si="212"/>
        <v>0</v>
      </c>
      <c r="AZ105" s="48">
        <f t="shared" si="212"/>
        <v>0</v>
      </c>
      <c r="BA105" s="48">
        <f t="shared" si="212"/>
        <v>0</v>
      </c>
      <c r="BB105" s="48">
        <f t="shared" si="212"/>
        <v>0</v>
      </c>
      <c r="BC105" s="48">
        <f t="shared" si="212"/>
        <v>0</v>
      </c>
      <c r="BD105" s="48">
        <f t="shared" si="212"/>
        <v>0</v>
      </c>
      <c r="BE105" s="48">
        <f t="shared" si="212"/>
        <v>0</v>
      </c>
      <c r="BF105" s="48">
        <f t="shared" si="212"/>
        <v>0</v>
      </c>
      <c r="BG105" s="48">
        <f t="shared" si="212"/>
        <v>0</v>
      </c>
      <c r="BH105" s="48">
        <f t="shared" si="212"/>
        <v>0</v>
      </c>
      <c r="BI105" s="48">
        <f t="shared" si="212"/>
        <v>0</v>
      </c>
      <c r="BJ105" s="48">
        <f t="shared" si="212"/>
        <v>0</v>
      </c>
      <c r="BK105" s="48">
        <f t="shared" si="212"/>
        <v>0</v>
      </c>
      <c r="BL105" s="48">
        <f t="shared" si="212"/>
        <v>0</v>
      </c>
      <c r="BM105" s="48">
        <f t="shared" si="212"/>
        <v>0</v>
      </c>
      <c r="BN105" s="48">
        <f t="shared" si="212"/>
        <v>0.61113293983706296</v>
      </c>
      <c r="BO105" s="48">
        <f t="shared" ref="BO105:DA105" si="213">IF(BO27+BO28+BO30&gt;0,BO30/(BO28+BO30+BO27),"")</f>
        <v>0</v>
      </c>
      <c r="BP105" s="48">
        <f t="shared" si="213"/>
        <v>0</v>
      </c>
      <c r="BQ105" s="48">
        <f t="shared" si="213"/>
        <v>0</v>
      </c>
      <c r="BR105" s="48">
        <f t="shared" si="213"/>
        <v>0</v>
      </c>
      <c r="BS105" s="48">
        <f t="shared" si="213"/>
        <v>0</v>
      </c>
      <c r="BT105" s="48">
        <f t="shared" si="213"/>
        <v>0</v>
      </c>
      <c r="BU105" s="48">
        <f t="shared" si="213"/>
        <v>0</v>
      </c>
      <c r="BV105" s="48">
        <f t="shared" si="213"/>
        <v>0</v>
      </c>
      <c r="BW105" s="48" t="str">
        <f t="shared" si="213"/>
        <v/>
      </c>
      <c r="BX105" s="48">
        <f t="shared" si="213"/>
        <v>0</v>
      </c>
      <c r="BY105" s="48">
        <f t="shared" si="213"/>
        <v>0</v>
      </c>
      <c r="BZ105" s="48">
        <f t="shared" si="213"/>
        <v>0</v>
      </c>
      <c r="CA105" s="48">
        <f t="shared" si="213"/>
        <v>1</v>
      </c>
      <c r="CB105" s="48">
        <f t="shared" si="213"/>
        <v>0</v>
      </c>
      <c r="CC105" s="48">
        <f t="shared" si="213"/>
        <v>0</v>
      </c>
      <c r="CD105" s="48">
        <f t="shared" si="213"/>
        <v>0</v>
      </c>
      <c r="CE105" s="48">
        <f t="shared" si="213"/>
        <v>0</v>
      </c>
      <c r="CF105" s="48">
        <f t="shared" si="213"/>
        <v>0</v>
      </c>
      <c r="CG105" s="48">
        <f t="shared" si="213"/>
        <v>0</v>
      </c>
      <c r="CH105" s="48">
        <f t="shared" si="213"/>
        <v>0</v>
      </c>
      <c r="CI105" s="48">
        <f t="shared" si="213"/>
        <v>0</v>
      </c>
      <c r="CJ105" s="48">
        <f t="shared" si="213"/>
        <v>0</v>
      </c>
      <c r="CK105" s="48">
        <f t="shared" si="213"/>
        <v>0</v>
      </c>
      <c r="CL105" s="48">
        <f t="shared" si="213"/>
        <v>0</v>
      </c>
      <c r="CM105" s="48">
        <f t="shared" si="213"/>
        <v>0</v>
      </c>
      <c r="CN105" s="48">
        <f t="shared" si="213"/>
        <v>0</v>
      </c>
      <c r="CO105" s="48">
        <f t="shared" si="213"/>
        <v>0</v>
      </c>
      <c r="CP105" s="48">
        <f t="shared" si="213"/>
        <v>0</v>
      </c>
      <c r="CQ105" s="48">
        <f t="shared" si="213"/>
        <v>0</v>
      </c>
      <c r="CR105" s="48">
        <f t="shared" si="213"/>
        <v>0.1253766543973753</v>
      </c>
      <c r="CS105" s="48">
        <f t="shared" si="213"/>
        <v>0</v>
      </c>
      <c r="CT105" s="48">
        <f t="shared" si="213"/>
        <v>0</v>
      </c>
      <c r="CU105" s="48">
        <f t="shared" si="213"/>
        <v>6.7515926223643552E-2</v>
      </c>
      <c r="CV105" s="48">
        <f t="shared" si="213"/>
        <v>0</v>
      </c>
      <c r="CW105" s="48">
        <f t="shared" si="213"/>
        <v>0</v>
      </c>
      <c r="CX105" s="48">
        <f t="shared" si="213"/>
        <v>0</v>
      </c>
      <c r="CY105" s="48">
        <f t="shared" si="213"/>
        <v>0</v>
      </c>
      <c r="CZ105" s="48">
        <f t="shared" si="213"/>
        <v>0</v>
      </c>
      <c r="DA105" s="48">
        <f t="shared" si="213"/>
        <v>0</v>
      </c>
    </row>
    <row r="106" spans="1:105" ht="26.4" x14ac:dyDescent="0.25">
      <c r="A106" s="45" t="s">
        <v>81</v>
      </c>
      <c r="B106" s="48">
        <f>IF(B27+B28+B30&gt;0,B28/(B27+B30+B28),"")</f>
        <v>0</v>
      </c>
      <c r="C106" s="48">
        <f t="shared" ref="C106:BN106" si="214">IF(C27+C28+C30&gt;0,C28/(C27+C30+C28),"")</f>
        <v>0</v>
      </c>
      <c r="D106" s="48">
        <f t="shared" si="214"/>
        <v>0</v>
      </c>
      <c r="E106" s="48">
        <f t="shared" si="214"/>
        <v>0</v>
      </c>
      <c r="F106" s="48">
        <f t="shared" si="214"/>
        <v>0</v>
      </c>
      <c r="G106" s="48">
        <f t="shared" si="214"/>
        <v>1</v>
      </c>
      <c r="H106" s="48">
        <f t="shared" si="214"/>
        <v>0</v>
      </c>
      <c r="I106" s="48">
        <f t="shared" si="214"/>
        <v>0</v>
      </c>
      <c r="J106" s="48">
        <f t="shared" si="214"/>
        <v>0</v>
      </c>
      <c r="K106" s="48">
        <f t="shared" si="214"/>
        <v>0</v>
      </c>
      <c r="L106" s="48">
        <f t="shared" si="214"/>
        <v>0</v>
      </c>
      <c r="M106" s="48">
        <f t="shared" si="214"/>
        <v>0</v>
      </c>
      <c r="N106" s="48">
        <f t="shared" si="214"/>
        <v>0</v>
      </c>
      <c r="O106" s="48">
        <f t="shared" si="214"/>
        <v>0</v>
      </c>
      <c r="P106" s="48">
        <f t="shared" si="214"/>
        <v>0</v>
      </c>
      <c r="Q106" s="48">
        <f t="shared" si="214"/>
        <v>0</v>
      </c>
      <c r="R106" s="48">
        <f t="shared" si="214"/>
        <v>0</v>
      </c>
      <c r="S106" s="48">
        <f t="shared" si="214"/>
        <v>0</v>
      </c>
      <c r="T106" s="48">
        <f t="shared" si="214"/>
        <v>0</v>
      </c>
      <c r="U106" s="48">
        <f t="shared" si="214"/>
        <v>1</v>
      </c>
      <c r="V106" s="48">
        <f t="shared" si="214"/>
        <v>0</v>
      </c>
      <c r="W106" s="48">
        <f t="shared" si="214"/>
        <v>0</v>
      </c>
      <c r="X106" s="48">
        <f t="shared" si="214"/>
        <v>0</v>
      </c>
      <c r="Y106" s="48">
        <f t="shared" si="214"/>
        <v>0</v>
      </c>
      <c r="Z106" s="48">
        <f t="shared" si="214"/>
        <v>0</v>
      </c>
      <c r="AA106" s="48">
        <f t="shared" si="214"/>
        <v>1</v>
      </c>
      <c r="AB106" s="48">
        <f t="shared" si="214"/>
        <v>0</v>
      </c>
      <c r="AC106" s="48">
        <f t="shared" si="214"/>
        <v>0</v>
      </c>
      <c r="AD106" s="48">
        <f t="shared" si="214"/>
        <v>0</v>
      </c>
      <c r="AE106" s="48">
        <f t="shared" si="214"/>
        <v>0</v>
      </c>
      <c r="AF106" s="48">
        <f t="shared" si="214"/>
        <v>0</v>
      </c>
      <c r="AG106" s="48">
        <f t="shared" si="214"/>
        <v>0</v>
      </c>
      <c r="AH106" s="48">
        <f t="shared" si="214"/>
        <v>0</v>
      </c>
      <c r="AI106" s="48">
        <f t="shared" si="214"/>
        <v>1.0619761787447094E-3</v>
      </c>
      <c r="AJ106" s="48">
        <f t="shared" si="214"/>
        <v>0</v>
      </c>
      <c r="AK106" s="48">
        <f t="shared" si="214"/>
        <v>0</v>
      </c>
      <c r="AL106" s="48">
        <f t="shared" si="214"/>
        <v>0</v>
      </c>
      <c r="AM106" s="48">
        <f t="shared" si="214"/>
        <v>0</v>
      </c>
      <c r="AN106" s="48">
        <f t="shared" si="214"/>
        <v>0</v>
      </c>
      <c r="AO106" s="48">
        <f t="shared" si="214"/>
        <v>0</v>
      </c>
      <c r="AP106" s="48">
        <f t="shared" si="214"/>
        <v>0</v>
      </c>
      <c r="AQ106" s="48">
        <f t="shared" si="214"/>
        <v>0</v>
      </c>
      <c r="AR106" s="48">
        <f t="shared" si="214"/>
        <v>0</v>
      </c>
      <c r="AS106" s="48">
        <f t="shared" si="214"/>
        <v>0</v>
      </c>
      <c r="AT106" s="48">
        <f t="shared" si="214"/>
        <v>0</v>
      </c>
      <c r="AU106" s="48">
        <f t="shared" si="214"/>
        <v>0</v>
      </c>
      <c r="AV106" s="48">
        <f t="shared" si="214"/>
        <v>0</v>
      </c>
      <c r="AW106" s="48">
        <f t="shared" si="214"/>
        <v>0</v>
      </c>
      <c r="AX106" s="48">
        <f t="shared" si="214"/>
        <v>0</v>
      </c>
      <c r="AY106" s="48">
        <f t="shared" si="214"/>
        <v>0</v>
      </c>
      <c r="AZ106" s="48">
        <f t="shared" si="214"/>
        <v>0</v>
      </c>
      <c r="BA106" s="48">
        <f t="shared" si="214"/>
        <v>0</v>
      </c>
      <c r="BB106" s="48">
        <f t="shared" si="214"/>
        <v>0</v>
      </c>
      <c r="BC106" s="48">
        <f t="shared" si="214"/>
        <v>0</v>
      </c>
      <c r="BD106" s="48">
        <f t="shared" si="214"/>
        <v>0</v>
      </c>
      <c r="BE106" s="48">
        <f t="shared" si="214"/>
        <v>0</v>
      </c>
      <c r="BF106" s="48">
        <f t="shared" si="214"/>
        <v>0</v>
      </c>
      <c r="BG106" s="48">
        <f t="shared" si="214"/>
        <v>0</v>
      </c>
      <c r="BH106" s="48">
        <f t="shared" si="214"/>
        <v>0</v>
      </c>
      <c r="BI106" s="48">
        <f t="shared" si="214"/>
        <v>0</v>
      </c>
      <c r="BJ106" s="48">
        <f t="shared" si="214"/>
        <v>0</v>
      </c>
      <c r="BK106" s="48">
        <f t="shared" si="214"/>
        <v>0</v>
      </c>
      <c r="BL106" s="48">
        <f t="shared" si="214"/>
        <v>0</v>
      </c>
      <c r="BM106" s="48">
        <f t="shared" si="214"/>
        <v>0</v>
      </c>
      <c r="BN106" s="48">
        <f t="shared" si="214"/>
        <v>0</v>
      </c>
      <c r="BO106" s="48">
        <f t="shared" ref="BO106:DA106" si="215">IF(BO27+BO28+BO30&gt;0,BO28/(BO27+BO30+BO28),"")</f>
        <v>0</v>
      </c>
      <c r="BP106" s="48">
        <f t="shared" si="215"/>
        <v>0</v>
      </c>
      <c r="BQ106" s="48">
        <f t="shared" si="215"/>
        <v>0</v>
      </c>
      <c r="BR106" s="48">
        <f t="shared" si="215"/>
        <v>0</v>
      </c>
      <c r="BS106" s="48">
        <f t="shared" si="215"/>
        <v>0</v>
      </c>
      <c r="BT106" s="48">
        <f t="shared" si="215"/>
        <v>0</v>
      </c>
      <c r="BU106" s="48">
        <f t="shared" si="215"/>
        <v>0</v>
      </c>
      <c r="BV106" s="48">
        <f t="shared" si="215"/>
        <v>0</v>
      </c>
      <c r="BW106" s="48" t="str">
        <f t="shared" si="215"/>
        <v/>
      </c>
      <c r="BX106" s="48">
        <f t="shared" si="215"/>
        <v>0</v>
      </c>
      <c r="BY106" s="48">
        <f t="shared" si="215"/>
        <v>0</v>
      </c>
      <c r="BZ106" s="48">
        <f t="shared" si="215"/>
        <v>0.33334357052546831</v>
      </c>
      <c r="CA106" s="48">
        <f t="shared" si="215"/>
        <v>0</v>
      </c>
      <c r="CB106" s="48">
        <f t="shared" si="215"/>
        <v>0</v>
      </c>
      <c r="CC106" s="48">
        <f t="shared" si="215"/>
        <v>0</v>
      </c>
      <c r="CD106" s="48">
        <f t="shared" si="215"/>
        <v>0</v>
      </c>
      <c r="CE106" s="48">
        <f t="shared" si="215"/>
        <v>0</v>
      </c>
      <c r="CF106" s="48">
        <f t="shared" si="215"/>
        <v>0</v>
      </c>
      <c r="CG106" s="48">
        <f t="shared" si="215"/>
        <v>0</v>
      </c>
      <c r="CH106" s="48">
        <f t="shared" si="215"/>
        <v>0</v>
      </c>
      <c r="CI106" s="48">
        <f t="shared" si="215"/>
        <v>0</v>
      </c>
      <c r="CJ106" s="48">
        <f t="shared" si="215"/>
        <v>0</v>
      </c>
      <c r="CK106" s="48">
        <f t="shared" si="215"/>
        <v>0</v>
      </c>
      <c r="CL106" s="48">
        <f t="shared" si="215"/>
        <v>0</v>
      </c>
      <c r="CM106" s="48">
        <f t="shared" si="215"/>
        <v>0</v>
      </c>
      <c r="CN106" s="48">
        <f t="shared" si="215"/>
        <v>0</v>
      </c>
      <c r="CO106" s="48">
        <f t="shared" si="215"/>
        <v>0</v>
      </c>
      <c r="CP106" s="48">
        <f t="shared" si="215"/>
        <v>0</v>
      </c>
      <c r="CQ106" s="48">
        <f t="shared" si="215"/>
        <v>0</v>
      </c>
      <c r="CR106" s="48">
        <f t="shared" si="215"/>
        <v>0.80744308011595611</v>
      </c>
      <c r="CS106" s="48">
        <f t="shared" si="215"/>
        <v>0</v>
      </c>
      <c r="CT106" s="48">
        <f t="shared" si="215"/>
        <v>0</v>
      </c>
      <c r="CU106" s="48">
        <f t="shared" si="215"/>
        <v>0</v>
      </c>
      <c r="CV106" s="48">
        <f t="shared" si="215"/>
        <v>0</v>
      </c>
      <c r="CW106" s="48">
        <f t="shared" si="215"/>
        <v>0</v>
      </c>
      <c r="CX106" s="48">
        <f t="shared" si="215"/>
        <v>0</v>
      </c>
      <c r="CY106" s="48">
        <f t="shared" si="215"/>
        <v>0</v>
      </c>
      <c r="CZ106" s="48">
        <f t="shared" si="215"/>
        <v>0</v>
      </c>
      <c r="DA106" s="48">
        <f t="shared" si="215"/>
        <v>0</v>
      </c>
    </row>
    <row r="108" spans="1:105" ht="26.4" x14ac:dyDescent="0.25">
      <c r="A108" s="19" t="s">
        <v>120</v>
      </c>
      <c r="B108" s="20" t="str">
        <f t="shared" ref="B108:AG108" si="216">IF(B74="Alkali",IF(B78="O","subgroup 5",IF(B80&lt;&gt;"Si4+","subgroup 6",IF(AND(B99&gt;0.5,B100&lt;0.5,B103&lt;0.5),"subgroup 1",IF(AND(B99&gt;0.5,B100&lt;0.5,B103&gt;=0.5),"subgroup 3",IF(AND(B99&lt;=0.5,B100&lt;0.5,B103&lt;0.5),"subgroup 2",IF(AND(B99&lt;=0.5,B100&lt;0.5,B103&gt;=0.5),"subgroup 4","")))))),"")</f>
        <v>subgroup 1</v>
      </c>
      <c r="C108" s="20" t="str">
        <f t="shared" si="216"/>
        <v>subgroup 3</v>
      </c>
      <c r="D108" s="20" t="str">
        <f t="shared" si="216"/>
        <v>subgroup 1</v>
      </c>
      <c r="E108" s="20" t="str">
        <f t="shared" si="216"/>
        <v/>
      </c>
      <c r="F108" s="20" t="str">
        <f t="shared" si="216"/>
        <v>subgroup 1</v>
      </c>
      <c r="G108" s="20" t="str">
        <f t="shared" si="216"/>
        <v>subgroup 1</v>
      </c>
      <c r="H108" s="20" t="str">
        <f t="shared" si="216"/>
        <v>subgroup 2</v>
      </c>
      <c r="I108" s="20" t="str">
        <f t="shared" si="216"/>
        <v>subgroup 5</v>
      </c>
      <c r="J108" s="20" t="str">
        <f t="shared" si="216"/>
        <v>subgroup 5</v>
      </c>
      <c r="K108" s="20" t="str">
        <f t="shared" si="216"/>
        <v>subgroup 3</v>
      </c>
      <c r="L108" s="20" t="str">
        <f t="shared" si="216"/>
        <v/>
      </c>
      <c r="M108" s="20" t="str">
        <f t="shared" si="216"/>
        <v/>
      </c>
      <c r="N108" s="20" t="str">
        <f t="shared" si="216"/>
        <v/>
      </c>
      <c r="O108" s="20" t="str">
        <f t="shared" si="216"/>
        <v/>
      </c>
      <c r="P108" s="20" t="str">
        <f t="shared" si="216"/>
        <v/>
      </c>
      <c r="Q108" s="20" t="str">
        <f t="shared" si="216"/>
        <v/>
      </c>
      <c r="R108" s="20" t="str">
        <f t="shared" si="216"/>
        <v>subgroup 5</v>
      </c>
      <c r="S108" s="20" t="str">
        <f t="shared" si="216"/>
        <v>subgroup 2</v>
      </c>
      <c r="T108" s="20" t="str">
        <f t="shared" si="216"/>
        <v>subgroup 1</v>
      </c>
      <c r="U108" s="20" t="str">
        <f t="shared" si="216"/>
        <v>subgroup 1</v>
      </c>
      <c r="V108" s="20" t="str">
        <f t="shared" si="216"/>
        <v>subgroup 1</v>
      </c>
      <c r="W108" s="20" t="str">
        <f t="shared" si="216"/>
        <v>subgroup 5</v>
      </c>
      <c r="X108" s="20" t="str">
        <f t="shared" si="216"/>
        <v>subgroup 4</v>
      </c>
      <c r="Y108" s="20" t="str">
        <f t="shared" si="216"/>
        <v>subgroup 3</v>
      </c>
      <c r="Z108" s="20" t="str">
        <f t="shared" si="216"/>
        <v>subgroup 3</v>
      </c>
      <c r="AA108" s="20" t="str">
        <f t="shared" si="216"/>
        <v>subgroup 3</v>
      </c>
      <c r="AB108" s="20" t="str">
        <f t="shared" si="216"/>
        <v/>
      </c>
      <c r="AC108" s="20" t="str">
        <f t="shared" si="216"/>
        <v/>
      </c>
      <c r="AD108" s="20" t="str">
        <f t="shared" si="216"/>
        <v/>
      </c>
      <c r="AE108" s="20" t="str">
        <f t="shared" si="216"/>
        <v>subgroup 3</v>
      </c>
      <c r="AF108" s="20" t="str">
        <f t="shared" si="216"/>
        <v>subgroup 1</v>
      </c>
      <c r="AG108" s="20" t="str">
        <f t="shared" si="216"/>
        <v>subgroup 1</v>
      </c>
      <c r="AH108" s="20" t="str">
        <f t="shared" ref="AH108:BM108" si="217">IF(AH74="Alkali",IF(AH78="O","subgroup 5",IF(AH80&lt;&gt;"Si4+","subgroup 6",IF(AND(AH99&gt;0.5,AH100&lt;0.5,AH103&lt;0.5),"subgroup 1",IF(AND(AH99&gt;0.5,AH100&lt;0.5,AH103&gt;=0.5),"subgroup 3",IF(AND(AH99&lt;=0.5,AH100&lt;0.5,AH103&lt;0.5),"subgroup 2",IF(AND(AH99&lt;=0.5,AH100&lt;0.5,AH103&gt;=0.5),"subgroup 4","")))))),"")</f>
        <v>subgroup 1</v>
      </c>
      <c r="AI108" s="20" t="str">
        <f t="shared" si="217"/>
        <v>subgroup 1</v>
      </c>
      <c r="AJ108" s="20" t="str">
        <f t="shared" si="217"/>
        <v>subgroup 3</v>
      </c>
      <c r="AK108" s="20" t="str">
        <f t="shared" si="217"/>
        <v>subgroup 1</v>
      </c>
      <c r="AL108" s="20" t="str">
        <f t="shared" si="217"/>
        <v>subgroup 1</v>
      </c>
      <c r="AM108" s="20" t="str">
        <f t="shared" si="217"/>
        <v/>
      </c>
      <c r="AN108" s="20" t="str">
        <f t="shared" si="217"/>
        <v>subgroup 5</v>
      </c>
      <c r="AO108" s="20" t="str">
        <f t="shared" si="217"/>
        <v/>
      </c>
      <c r="AP108" s="20" t="str">
        <f t="shared" si="217"/>
        <v>subgroup 1</v>
      </c>
      <c r="AQ108" s="20" t="str">
        <f t="shared" si="217"/>
        <v>subgroup 1</v>
      </c>
      <c r="AR108" s="20" t="str">
        <f t="shared" si="217"/>
        <v>subgroup 1</v>
      </c>
      <c r="AS108" s="20" t="str">
        <f t="shared" si="217"/>
        <v>subgroup 1</v>
      </c>
      <c r="AT108" s="20" t="str">
        <f t="shared" si="217"/>
        <v/>
      </c>
      <c r="AU108" s="20" t="str">
        <f t="shared" si="217"/>
        <v>subgroup 2</v>
      </c>
      <c r="AV108" s="20" t="str">
        <f t="shared" si="217"/>
        <v/>
      </c>
      <c r="AW108" s="20" t="str">
        <f t="shared" si="217"/>
        <v>subgroup 2</v>
      </c>
      <c r="AX108" s="20" t="str">
        <f t="shared" si="217"/>
        <v>subgroup 2</v>
      </c>
      <c r="AY108" s="20" t="str">
        <f t="shared" si="217"/>
        <v>subgroup 2</v>
      </c>
      <c r="AZ108" s="20" t="str">
        <f t="shared" si="217"/>
        <v>subgroup 3</v>
      </c>
      <c r="BA108" s="20" t="str">
        <f t="shared" si="217"/>
        <v>subgroup 3</v>
      </c>
      <c r="BB108" s="20" t="str">
        <f t="shared" si="217"/>
        <v>subgroup 1</v>
      </c>
      <c r="BC108" s="20" t="str">
        <f t="shared" si="217"/>
        <v>subgroup 1</v>
      </c>
      <c r="BD108" s="20" t="str">
        <f t="shared" si="217"/>
        <v>subgroup 3</v>
      </c>
      <c r="BE108" s="20" t="str">
        <f t="shared" si="217"/>
        <v>subgroup 3</v>
      </c>
      <c r="BF108" s="20" t="str">
        <f t="shared" si="217"/>
        <v>subgroup 3</v>
      </c>
      <c r="BG108" s="20" t="str">
        <f t="shared" si="217"/>
        <v>subgroup 1</v>
      </c>
      <c r="BH108" s="20" t="str">
        <f t="shared" si="217"/>
        <v>subgroup 3</v>
      </c>
      <c r="BI108" s="20" t="str">
        <f t="shared" si="217"/>
        <v>subgroup 3</v>
      </c>
      <c r="BJ108" s="20" t="str">
        <f t="shared" si="217"/>
        <v>subgroup 3</v>
      </c>
      <c r="BK108" s="20" t="str">
        <f t="shared" si="217"/>
        <v>subgroup 3</v>
      </c>
      <c r="BL108" s="20" t="str">
        <f t="shared" si="217"/>
        <v>subgroup 1</v>
      </c>
      <c r="BM108" s="20" t="str">
        <f t="shared" si="217"/>
        <v>subgroup 1</v>
      </c>
      <c r="BN108" s="20" t="str">
        <f t="shared" ref="BN108:CS108" si="218">IF(BN74="Alkali",IF(BN78="O","subgroup 5",IF(BN80&lt;&gt;"Si4+","subgroup 6",IF(AND(BN99&gt;0.5,BN100&lt;0.5,BN103&lt;0.5),"subgroup 1",IF(AND(BN99&gt;0.5,BN100&lt;0.5,BN103&gt;=0.5),"subgroup 3",IF(AND(BN99&lt;=0.5,BN100&lt;0.5,BN103&lt;0.5),"subgroup 2",IF(AND(BN99&lt;=0.5,BN100&lt;0.5,BN103&gt;=0.5),"subgroup 4","")))))),"")</f>
        <v>subgroup 3</v>
      </c>
      <c r="BO108" s="20" t="str">
        <f t="shared" si="218"/>
        <v>subgroup 2</v>
      </c>
      <c r="BP108" s="20" t="str">
        <f t="shared" si="218"/>
        <v/>
      </c>
      <c r="BQ108" s="20" t="str">
        <f t="shared" si="218"/>
        <v>subgroup 3</v>
      </c>
      <c r="BR108" s="20" t="str">
        <f t="shared" si="218"/>
        <v/>
      </c>
      <c r="BS108" s="20" t="str">
        <f t="shared" si="218"/>
        <v>subgroup 1</v>
      </c>
      <c r="BT108" s="20" t="str">
        <f t="shared" si="218"/>
        <v>subgroup 2</v>
      </c>
      <c r="BU108" s="20" t="str">
        <f t="shared" si="218"/>
        <v>subgroup 2</v>
      </c>
      <c r="BV108" s="20" t="str">
        <f t="shared" si="218"/>
        <v>subgroup 2</v>
      </c>
      <c r="BW108" s="20" t="str">
        <f t="shared" si="218"/>
        <v>subgroup 1</v>
      </c>
      <c r="BX108" s="20" t="str">
        <f t="shared" si="218"/>
        <v>subgroup 1</v>
      </c>
      <c r="BY108" s="20" t="str">
        <f t="shared" si="218"/>
        <v>subgroup 1</v>
      </c>
      <c r="BZ108" s="20" t="str">
        <f t="shared" si="218"/>
        <v>subgroup 3</v>
      </c>
      <c r="CA108" s="20" t="str">
        <f t="shared" si="218"/>
        <v>subgroup 3</v>
      </c>
      <c r="CB108" s="20" t="str">
        <f t="shared" si="218"/>
        <v>subgroup 6</v>
      </c>
      <c r="CC108" s="20" t="str">
        <f t="shared" si="218"/>
        <v>subgroup 6</v>
      </c>
      <c r="CD108" s="20" t="str">
        <f t="shared" si="218"/>
        <v>subgroup 6</v>
      </c>
      <c r="CE108" s="20" t="str">
        <f t="shared" si="218"/>
        <v>subgroup 6</v>
      </c>
      <c r="CF108" s="20" t="str">
        <f t="shared" si="218"/>
        <v/>
      </c>
      <c r="CG108" s="20" t="str">
        <f t="shared" si="218"/>
        <v/>
      </c>
      <c r="CH108" s="20" t="str">
        <f t="shared" si="218"/>
        <v/>
      </c>
      <c r="CI108" s="20" t="str">
        <f t="shared" si="218"/>
        <v/>
      </c>
      <c r="CJ108" s="20" t="str">
        <f t="shared" si="218"/>
        <v/>
      </c>
      <c r="CK108" s="20" t="str">
        <f t="shared" si="218"/>
        <v/>
      </c>
      <c r="CL108" s="20" t="str">
        <f t="shared" si="218"/>
        <v/>
      </c>
      <c r="CM108" s="20" t="str">
        <f t="shared" si="218"/>
        <v/>
      </c>
      <c r="CN108" s="20" t="str">
        <f t="shared" si="218"/>
        <v/>
      </c>
      <c r="CO108" s="20" t="str">
        <f t="shared" si="218"/>
        <v/>
      </c>
      <c r="CP108" s="20" t="str">
        <f t="shared" si="218"/>
        <v/>
      </c>
      <c r="CQ108" s="20" t="str">
        <f t="shared" si="218"/>
        <v>subgroup 1</v>
      </c>
      <c r="CR108" s="20" t="str">
        <f t="shared" si="218"/>
        <v>subgroup 1</v>
      </c>
      <c r="CS108" s="20" t="str">
        <f t="shared" si="218"/>
        <v>subgroup 1</v>
      </c>
      <c r="CT108" s="20" t="str">
        <f t="shared" ref="CT108:DA108" si="219">IF(CT74="Alkali",IF(CT78="O","subgroup 5",IF(CT80&lt;&gt;"Si4+","subgroup 6",IF(AND(CT99&gt;0.5,CT100&lt;0.5,CT103&lt;0.5),"subgroup 1",IF(AND(CT99&gt;0.5,CT100&lt;0.5,CT103&gt;=0.5),"subgroup 3",IF(AND(CT99&lt;=0.5,CT100&lt;0.5,CT103&lt;0.5),"subgroup 2",IF(AND(CT99&lt;=0.5,CT100&lt;0.5,CT103&gt;=0.5),"subgroup 4","")))))),"")</f>
        <v>subgroup 2</v>
      </c>
      <c r="CU108" s="20" t="str">
        <f t="shared" si="219"/>
        <v/>
      </c>
      <c r="CV108" s="20" t="str">
        <f t="shared" si="219"/>
        <v/>
      </c>
      <c r="CW108" s="20" t="str">
        <f t="shared" si="219"/>
        <v/>
      </c>
      <c r="CX108" s="20" t="str">
        <f t="shared" si="219"/>
        <v>subgroup 5</v>
      </c>
      <c r="CY108" s="20" t="str">
        <f t="shared" si="219"/>
        <v/>
      </c>
      <c r="CZ108" s="20" t="str">
        <f t="shared" si="219"/>
        <v>subgroup 1</v>
      </c>
      <c r="DA108" s="20" t="str">
        <f t="shared" si="219"/>
        <v>subgroup 3</v>
      </c>
    </row>
    <row r="109" spans="1:105" ht="30" customHeight="1" x14ac:dyDescent="0.25">
      <c r="A109" s="21" t="s">
        <v>121</v>
      </c>
      <c r="B109" s="22" t="str">
        <f>IF(AND(B108="subgroup 1",B92="Al3+",B84="Mg2+",B76="Hydroxy-",B75="Na"),"Dravite",IF(AND(B108="subgroup 1",B92="Al3+",B84="Mg2+",B76="Fluor-",B75="Na"),"Fluor-dravite",IF(AND(B108="subgroup 1",B92="V3+",B84="Mg2+",B76="Hydroxy-",B75="Na"),"Vanadium-dravite",IF(AND(B108="subgroup 1",B92="Cr3+",B84="Mg2+",B76="Hydroxy-",B75="Na"),"Chromium-dravite",IF(AND(B108="subgroup 1",B92="Cr3+",B84="Mg2+",B76="Fluor-",B75="Na"),"Fluor-chromium-dravite",IF(AND(B108="subgroup 1",B92="Al3+",B84="Mg2+",B75="K"),"Potassium-Dravite",""))))))</f>
        <v>Dravite</v>
      </c>
      <c r="C109" s="22" t="str">
        <f t="shared" ref="C109:BN109" si="220">IF(AND(C108="subgroup 1",C92="Al3+",C84="Mg2+",C76="Hydroxy-",C75="Na"),"Dravite",IF(AND(C108="subgroup 1",C92="Al3+",C84="Mg2+",C76="Fluor-",C75="Na"),"Fluor-dravite",IF(AND(C108="subgroup 1",C92="V3+",C84="Mg2+",C76="Hydroxy-",C75="Na"),"Vanadium-dravite",IF(AND(C108="subgroup 1",C92="Cr3+",C84="Mg2+",C76="Hydroxy-",C75="Na"),"Chromium-dravite",IF(AND(C108="subgroup 1",C92="Cr3+",C84="Mg2+",C76="Fluor-",C75="Na"),"Fluor-chromium-dravite",IF(AND(C108="subgroup 1",C92="Al3+",C84="Mg2+",C75="K"),"Potassium-Dravite",""))))))</f>
        <v/>
      </c>
      <c r="D109" s="22" t="str">
        <f t="shared" si="220"/>
        <v/>
      </c>
      <c r="E109" s="22" t="str">
        <f t="shared" si="220"/>
        <v/>
      </c>
      <c r="F109" s="22" t="str">
        <f t="shared" si="220"/>
        <v>Dravite</v>
      </c>
      <c r="G109" s="22" t="str">
        <f t="shared" si="220"/>
        <v>Chromium-dravite</v>
      </c>
      <c r="H109" s="22" t="str">
        <f t="shared" si="220"/>
        <v/>
      </c>
      <c r="I109" s="22" t="str">
        <f t="shared" si="220"/>
        <v/>
      </c>
      <c r="J109" s="22" t="str">
        <f t="shared" si="220"/>
        <v/>
      </c>
      <c r="K109" s="22" t="str">
        <f t="shared" si="220"/>
        <v/>
      </c>
      <c r="L109" s="22" t="str">
        <f t="shared" si="220"/>
        <v/>
      </c>
      <c r="M109" s="22" t="str">
        <f t="shared" si="220"/>
        <v/>
      </c>
      <c r="N109" s="22" t="str">
        <f t="shared" si="220"/>
        <v/>
      </c>
      <c r="O109" s="22" t="str">
        <f t="shared" si="220"/>
        <v/>
      </c>
      <c r="P109" s="22" t="str">
        <f t="shared" si="220"/>
        <v/>
      </c>
      <c r="Q109" s="22" t="str">
        <f t="shared" si="220"/>
        <v/>
      </c>
      <c r="R109" s="22" t="str">
        <f t="shared" si="220"/>
        <v/>
      </c>
      <c r="S109" s="22" t="str">
        <f t="shared" si="220"/>
        <v/>
      </c>
      <c r="T109" s="22" t="str">
        <f t="shared" si="220"/>
        <v>Fluor-dravite</v>
      </c>
      <c r="U109" s="22" t="str">
        <f t="shared" si="220"/>
        <v>Fluor-chromium-dravite</v>
      </c>
      <c r="V109" s="22" t="str">
        <f t="shared" si="220"/>
        <v/>
      </c>
      <c r="W109" s="22" t="str">
        <f t="shared" si="220"/>
        <v/>
      </c>
      <c r="X109" s="22" t="str">
        <f t="shared" si="220"/>
        <v/>
      </c>
      <c r="Y109" s="22" t="str">
        <f t="shared" si="220"/>
        <v/>
      </c>
      <c r="Z109" s="22" t="str">
        <f t="shared" si="220"/>
        <v/>
      </c>
      <c r="AA109" s="22" t="str">
        <f t="shared" si="220"/>
        <v/>
      </c>
      <c r="AB109" s="22" t="str">
        <f t="shared" si="220"/>
        <v/>
      </c>
      <c r="AC109" s="22" t="str">
        <f t="shared" si="220"/>
        <v/>
      </c>
      <c r="AD109" s="22" t="str">
        <f t="shared" si="220"/>
        <v/>
      </c>
      <c r="AE109" s="22" t="str">
        <f t="shared" si="220"/>
        <v/>
      </c>
      <c r="AF109" s="22" t="str">
        <f t="shared" si="220"/>
        <v>Dravite</v>
      </c>
      <c r="AG109" s="22" t="str">
        <f t="shared" si="220"/>
        <v>Dravite</v>
      </c>
      <c r="AH109" s="22" t="str">
        <f t="shared" si="220"/>
        <v>Dravite</v>
      </c>
      <c r="AI109" s="22" t="str">
        <f t="shared" si="220"/>
        <v>Dravite</v>
      </c>
      <c r="AJ109" s="22" t="str">
        <f t="shared" si="220"/>
        <v/>
      </c>
      <c r="AK109" s="22" t="str">
        <f t="shared" si="220"/>
        <v/>
      </c>
      <c r="AL109" s="22" t="str">
        <f t="shared" si="220"/>
        <v/>
      </c>
      <c r="AM109" s="22" t="str">
        <f t="shared" si="220"/>
        <v/>
      </c>
      <c r="AN109" s="22" t="str">
        <f t="shared" si="220"/>
        <v/>
      </c>
      <c r="AO109" s="22" t="str">
        <f t="shared" si="220"/>
        <v/>
      </c>
      <c r="AP109" s="22" t="str">
        <f t="shared" si="220"/>
        <v>Dravite</v>
      </c>
      <c r="AQ109" s="22" t="str">
        <f t="shared" si="220"/>
        <v>Fluor-dravite</v>
      </c>
      <c r="AR109" s="22" t="str">
        <f t="shared" si="220"/>
        <v>Fluor-dravite</v>
      </c>
      <c r="AS109" s="22" t="str">
        <f t="shared" si="220"/>
        <v>Dravite</v>
      </c>
      <c r="AT109" s="22" t="str">
        <f t="shared" si="220"/>
        <v/>
      </c>
      <c r="AU109" s="22" t="str">
        <f t="shared" si="220"/>
        <v/>
      </c>
      <c r="AV109" s="22" t="str">
        <f t="shared" si="220"/>
        <v/>
      </c>
      <c r="AW109" s="22" t="str">
        <f t="shared" si="220"/>
        <v/>
      </c>
      <c r="AX109" s="22" t="str">
        <f t="shared" si="220"/>
        <v/>
      </c>
      <c r="AY109" s="22" t="str">
        <f t="shared" si="220"/>
        <v/>
      </c>
      <c r="AZ109" s="22" t="str">
        <f t="shared" si="220"/>
        <v/>
      </c>
      <c r="BA109" s="22" t="str">
        <f t="shared" si="220"/>
        <v/>
      </c>
      <c r="BB109" s="22" t="str">
        <f t="shared" si="220"/>
        <v/>
      </c>
      <c r="BC109" s="22" t="str">
        <f t="shared" si="220"/>
        <v/>
      </c>
      <c r="BD109" s="22" t="str">
        <f t="shared" si="220"/>
        <v/>
      </c>
      <c r="BE109" s="22" t="str">
        <f t="shared" si="220"/>
        <v/>
      </c>
      <c r="BF109" s="22" t="str">
        <f t="shared" si="220"/>
        <v/>
      </c>
      <c r="BG109" s="22" t="str">
        <f t="shared" si="220"/>
        <v/>
      </c>
      <c r="BH109" s="22" t="str">
        <f t="shared" si="220"/>
        <v/>
      </c>
      <c r="BI109" s="22" t="str">
        <f t="shared" si="220"/>
        <v/>
      </c>
      <c r="BJ109" s="22" t="str">
        <f t="shared" si="220"/>
        <v/>
      </c>
      <c r="BK109" s="22" t="str">
        <f t="shared" si="220"/>
        <v/>
      </c>
      <c r="BL109" s="22" t="str">
        <f t="shared" si="220"/>
        <v/>
      </c>
      <c r="BM109" s="22" t="str">
        <f t="shared" si="220"/>
        <v/>
      </c>
      <c r="BN109" s="22" t="str">
        <f t="shared" si="220"/>
        <v/>
      </c>
      <c r="BO109" s="22" t="str">
        <f t="shared" ref="BO109:DA109" si="221">IF(AND(BO108="subgroup 1",BO92="Al3+",BO84="Mg2+",BO76="Hydroxy-",BO75="Na"),"Dravite",IF(AND(BO108="subgroup 1",BO92="Al3+",BO84="Mg2+",BO76="Fluor-",BO75="Na"),"Fluor-dravite",IF(AND(BO108="subgroup 1",BO92="V3+",BO84="Mg2+",BO76="Hydroxy-",BO75="Na"),"Vanadium-dravite",IF(AND(BO108="subgroup 1",BO92="Cr3+",BO84="Mg2+",BO76="Hydroxy-",BO75="Na"),"Chromium-dravite",IF(AND(BO108="subgroup 1",BO92="Cr3+",BO84="Mg2+",BO76="Fluor-",BO75="Na"),"Fluor-chromium-dravite",IF(AND(BO108="subgroup 1",BO92="Al3+",BO84="Mg2+",BO75="K"),"Potassium-Dravite",""))))))</f>
        <v/>
      </c>
      <c r="BP109" s="22" t="str">
        <f t="shared" si="221"/>
        <v/>
      </c>
      <c r="BQ109" s="22" t="str">
        <f t="shared" si="221"/>
        <v/>
      </c>
      <c r="BR109" s="22" t="str">
        <f t="shared" si="221"/>
        <v/>
      </c>
      <c r="BS109" s="22" t="str">
        <f t="shared" si="221"/>
        <v>Dravite</v>
      </c>
      <c r="BT109" s="22" t="str">
        <f t="shared" si="221"/>
        <v/>
      </c>
      <c r="BU109" s="22" t="str">
        <f t="shared" si="221"/>
        <v/>
      </c>
      <c r="BV109" s="22" t="str">
        <f t="shared" si="221"/>
        <v/>
      </c>
      <c r="BW109" s="22" t="str">
        <f t="shared" si="221"/>
        <v>Vanadium-dravite</v>
      </c>
      <c r="BX109" s="22" t="str">
        <f t="shared" si="221"/>
        <v>Potassium-Dravite</v>
      </c>
      <c r="BY109" s="22" t="str">
        <f t="shared" si="221"/>
        <v/>
      </c>
      <c r="BZ109" s="22" t="str">
        <f t="shared" si="221"/>
        <v/>
      </c>
      <c r="CA109" s="22" t="str">
        <f t="shared" si="221"/>
        <v/>
      </c>
      <c r="CB109" s="22" t="str">
        <f t="shared" si="221"/>
        <v/>
      </c>
      <c r="CC109" s="22" t="str">
        <f t="shared" si="221"/>
        <v/>
      </c>
      <c r="CD109" s="22" t="str">
        <f t="shared" si="221"/>
        <v/>
      </c>
      <c r="CE109" s="22" t="str">
        <f t="shared" si="221"/>
        <v/>
      </c>
      <c r="CF109" s="22" t="str">
        <f t="shared" si="221"/>
        <v/>
      </c>
      <c r="CG109" s="22" t="str">
        <f t="shared" si="221"/>
        <v/>
      </c>
      <c r="CH109" s="22" t="str">
        <f t="shared" si="221"/>
        <v/>
      </c>
      <c r="CI109" s="22" t="str">
        <f t="shared" si="221"/>
        <v/>
      </c>
      <c r="CJ109" s="22" t="str">
        <f t="shared" si="221"/>
        <v/>
      </c>
      <c r="CK109" s="22" t="str">
        <f t="shared" si="221"/>
        <v/>
      </c>
      <c r="CL109" s="22" t="str">
        <f t="shared" si="221"/>
        <v/>
      </c>
      <c r="CM109" s="22" t="str">
        <f t="shared" si="221"/>
        <v/>
      </c>
      <c r="CN109" s="22" t="str">
        <f t="shared" si="221"/>
        <v/>
      </c>
      <c r="CO109" s="22" t="str">
        <f t="shared" si="221"/>
        <v/>
      </c>
      <c r="CP109" s="22" t="str">
        <f t="shared" si="221"/>
        <v/>
      </c>
      <c r="CQ109" s="22" t="str">
        <f t="shared" si="221"/>
        <v/>
      </c>
      <c r="CR109" s="22" t="str">
        <f t="shared" si="221"/>
        <v>Chromium-dravite</v>
      </c>
      <c r="CS109" s="22" t="str">
        <f t="shared" si="221"/>
        <v>Dravite</v>
      </c>
      <c r="CT109" s="22" t="str">
        <f t="shared" si="221"/>
        <v/>
      </c>
      <c r="CU109" s="22" t="str">
        <f t="shared" si="221"/>
        <v/>
      </c>
      <c r="CV109" s="22" t="str">
        <f t="shared" si="221"/>
        <v/>
      </c>
      <c r="CW109" s="22" t="str">
        <f t="shared" si="221"/>
        <v/>
      </c>
      <c r="CX109" s="22" t="str">
        <f t="shared" si="221"/>
        <v/>
      </c>
      <c r="CY109" s="22" t="str">
        <f t="shared" si="221"/>
        <v/>
      </c>
      <c r="CZ109" s="22" t="str">
        <f t="shared" si="221"/>
        <v/>
      </c>
      <c r="DA109" s="22" t="str">
        <f t="shared" si="221"/>
        <v/>
      </c>
    </row>
    <row r="110" spans="1:105" ht="42" customHeight="1" x14ac:dyDescent="0.25">
      <c r="A110" s="21" t="s">
        <v>122</v>
      </c>
      <c r="B110" s="22" t="str">
        <f t="shared" ref="B110:AG110" si="222">IF(AND(B108="subgroup 1",B92="Al3+",B84="Fe2+",B76="Hydroxy-"),"Schorl",IF(AND(B108="subgroup 1",B92="Al3+",B84="Fe2+",B76="Fluor-"),"'Fluor-schorl'",IF(AND(B108="subgroup 1",B92="Al3+",B84="Mn2+",B76="Hydroxy-"),"'Tsilaisite'","")))</f>
        <v/>
      </c>
      <c r="C110" s="22" t="str">
        <f t="shared" si="222"/>
        <v/>
      </c>
      <c r="D110" s="22" t="str">
        <f t="shared" si="222"/>
        <v>Schorl</v>
      </c>
      <c r="E110" s="22" t="str">
        <f t="shared" si="222"/>
        <v/>
      </c>
      <c r="F110" s="22" t="str">
        <f t="shared" si="222"/>
        <v/>
      </c>
      <c r="G110" s="22" t="str">
        <f t="shared" si="222"/>
        <v/>
      </c>
      <c r="H110" s="22" t="str">
        <f t="shared" si="222"/>
        <v/>
      </c>
      <c r="I110" s="22" t="str">
        <f t="shared" si="222"/>
        <v/>
      </c>
      <c r="J110" s="22" t="str">
        <f t="shared" si="222"/>
        <v/>
      </c>
      <c r="K110" s="22" t="str">
        <f t="shared" si="222"/>
        <v/>
      </c>
      <c r="L110" s="22" t="str">
        <f t="shared" si="222"/>
        <v/>
      </c>
      <c r="M110" s="22" t="str">
        <f t="shared" si="222"/>
        <v/>
      </c>
      <c r="N110" s="22" t="str">
        <f t="shared" si="222"/>
        <v/>
      </c>
      <c r="O110" s="22" t="str">
        <f t="shared" si="222"/>
        <v/>
      </c>
      <c r="P110" s="22" t="str">
        <f t="shared" si="222"/>
        <v/>
      </c>
      <c r="Q110" s="22" t="str">
        <f t="shared" si="222"/>
        <v/>
      </c>
      <c r="R110" s="22" t="str">
        <f t="shared" si="222"/>
        <v/>
      </c>
      <c r="S110" s="22" t="str">
        <f t="shared" si="222"/>
        <v/>
      </c>
      <c r="T110" s="22" t="str">
        <f t="shared" si="222"/>
        <v/>
      </c>
      <c r="U110" s="22" t="str">
        <f t="shared" si="222"/>
        <v/>
      </c>
      <c r="V110" s="22" t="str">
        <f>IF(AND(V108="subgroup 1",V92="Al3+",V84="Fe2+",V76="Hydroxy-"),"Schorl",IF(AND(V108="subgroup 1",V92="Al3+",V84="Fe2+",V76="Fluor-"),"Fluor-schorl",IF(AND(V108="subgroup 1",V92="Al3+",V84="Mn2+",V76="Hydroxy-"),"'Tsilaisite'","")))</f>
        <v>Fluor-schorl</v>
      </c>
      <c r="W110" s="22" t="str">
        <f t="shared" si="222"/>
        <v/>
      </c>
      <c r="X110" s="22" t="str">
        <f t="shared" si="222"/>
        <v/>
      </c>
      <c r="Y110" s="22" t="str">
        <f t="shared" si="222"/>
        <v/>
      </c>
      <c r="Z110" s="22" t="str">
        <f t="shared" si="222"/>
        <v/>
      </c>
      <c r="AA110" s="22" t="str">
        <f t="shared" si="222"/>
        <v/>
      </c>
      <c r="AB110" s="22" t="str">
        <f t="shared" si="222"/>
        <v/>
      </c>
      <c r="AC110" s="22" t="str">
        <f t="shared" si="222"/>
        <v/>
      </c>
      <c r="AD110" s="22" t="str">
        <f t="shared" si="222"/>
        <v/>
      </c>
      <c r="AE110" s="22" t="str">
        <f t="shared" si="222"/>
        <v/>
      </c>
      <c r="AF110" s="22" t="str">
        <f t="shared" si="222"/>
        <v/>
      </c>
      <c r="AG110" s="22" t="str">
        <f t="shared" si="222"/>
        <v/>
      </c>
      <c r="AH110" s="22" t="str">
        <f t="shared" ref="AH110:BM110" si="223">IF(AND(AH108="subgroup 1",AH92="Al3+",AH84="Fe2+",AH76="Hydroxy-"),"Schorl",IF(AND(AH108="subgroup 1",AH92="Al3+",AH84="Fe2+",AH76="Fluor-"),"'Fluor-schorl'",IF(AND(AH108="subgroup 1",AH92="Al3+",AH84="Mn2+",AH76="Hydroxy-"),"'Tsilaisite'","")))</f>
        <v/>
      </c>
      <c r="AI110" s="22" t="str">
        <f t="shared" si="223"/>
        <v/>
      </c>
      <c r="AJ110" s="22" t="str">
        <f t="shared" si="223"/>
        <v/>
      </c>
      <c r="AK110" s="22" t="str">
        <f t="shared" si="223"/>
        <v>Schorl</v>
      </c>
      <c r="AL110" s="22" t="str">
        <f t="shared" si="223"/>
        <v>Schorl</v>
      </c>
      <c r="AM110" s="22" t="str">
        <f t="shared" si="223"/>
        <v/>
      </c>
      <c r="AN110" s="22" t="str">
        <f t="shared" si="223"/>
        <v/>
      </c>
      <c r="AO110" s="22" t="str">
        <f t="shared" si="223"/>
        <v/>
      </c>
      <c r="AP110" s="22" t="str">
        <f t="shared" si="223"/>
        <v/>
      </c>
      <c r="AQ110" s="22" t="str">
        <f t="shared" si="223"/>
        <v/>
      </c>
      <c r="AR110" s="22" t="str">
        <f t="shared" si="223"/>
        <v/>
      </c>
      <c r="AS110" s="22" t="str">
        <f t="shared" si="223"/>
        <v/>
      </c>
      <c r="AT110" s="22" t="str">
        <f t="shared" si="223"/>
        <v/>
      </c>
      <c r="AU110" s="22" t="str">
        <f t="shared" si="223"/>
        <v/>
      </c>
      <c r="AV110" s="22" t="str">
        <f t="shared" si="223"/>
        <v/>
      </c>
      <c r="AW110" s="22" t="str">
        <f t="shared" si="223"/>
        <v/>
      </c>
      <c r="AX110" s="22" t="str">
        <f t="shared" si="223"/>
        <v/>
      </c>
      <c r="AY110" s="22" t="str">
        <f t="shared" si="223"/>
        <v/>
      </c>
      <c r="AZ110" s="22" t="str">
        <f t="shared" si="223"/>
        <v/>
      </c>
      <c r="BA110" s="22" t="str">
        <f t="shared" si="223"/>
        <v/>
      </c>
      <c r="BB110" s="22" t="str">
        <f t="shared" si="223"/>
        <v>Schorl</v>
      </c>
      <c r="BC110" s="22" t="str">
        <f t="shared" si="223"/>
        <v>'Fluor-schorl'</v>
      </c>
      <c r="BD110" s="22" t="str">
        <f t="shared" si="223"/>
        <v/>
      </c>
      <c r="BE110" s="22" t="str">
        <f t="shared" si="223"/>
        <v/>
      </c>
      <c r="BF110" s="22" t="str">
        <f t="shared" si="223"/>
        <v/>
      </c>
      <c r="BG110" s="22" t="str">
        <f t="shared" si="223"/>
        <v>Schorl</v>
      </c>
      <c r="BH110" s="22" t="str">
        <f t="shared" si="223"/>
        <v/>
      </c>
      <c r="BI110" s="22" t="str">
        <f t="shared" si="223"/>
        <v/>
      </c>
      <c r="BJ110" s="22" t="str">
        <f t="shared" si="223"/>
        <v/>
      </c>
      <c r="BK110" s="22" t="str">
        <f t="shared" si="223"/>
        <v/>
      </c>
      <c r="BL110" s="22" t="str">
        <f t="shared" si="223"/>
        <v>Schorl</v>
      </c>
      <c r="BM110" s="22" t="str">
        <f t="shared" si="223"/>
        <v>Schorl</v>
      </c>
      <c r="BN110" s="22" t="str">
        <f t="shared" ref="BN110:CS110" si="224">IF(AND(BN108="subgroup 1",BN92="Al3+",BN84="Fe2+",BN76="Hydroxy-"),"Schorl",IF(AND(BN108="subgroup 1",BN92="Al3+",BN84="Fe2+",BN76="Fluor-"),"'Fluor-schorl'",IF(AND(BN108="subgroup 1",BN92="Al3+",BN84="Mn2+",BN76="Hydroxy-"),"'Tsilaisite'","")))</f>
        <v/>
      </c>
      <c r="BO110" s="22" t="str">
        <f t="shared" si="224"/>
        <v/>
      </c>
      <c r="BP110" s="22" t="str">
        <f t="shared" si="224"/>
        <v/>
      </c>
      <c r="BQ110" s="22" t="str">
        <f t="shared" si="224"/>
        <v/>
      </c>
      <c r="BR110" s="22" t="str">
        <f t="shared" si="224"/>
        <v/>
      </c>
      <c r="BS110" s="22" t="str">
        <f t="shared" si="224"/>
        <v/>
      </c>
      <c r="BT110" s="22" t="str">
        <f t="shared" si="224"/>
        <v/>
      </c>
      <c r="BU110" s="22" t="str">
        <f t="shared" si="224"/>
        <v/>
      </c>
      <c r="BV110" s="22" t="str">
        <f t="shared" si="224"/>
        <v/>
      </c>
      <c r="BW110" s="22" t="str">
        <f t="shared" si="224"/>
        <v/>
      </c>
      <c r="BX110" s="22" t="str">
        <f t="shared" si="224"/>
        <v/>
      </c>
      <c r="BY110" s="22" t="str">
        <f t="shared" si="224"/>
        <v>'Tsilaisite'</v>
      </c>
      <c r="BZ110" s="22" t="str">
        <f t="shared" si="224"/>
        <v/>
      </c>
      <c r="CA110" s="22" t="str">
        <f t="shared" si="224"/>
        <v/>
      </c>
      <c r="CB110" s="22" t="str">
        <f t="shared" si="224"/>
        <v/>
      </c>
      <c r="CC110" s="22" t="str">
        <f t="shared" si="224"/>
        <v/>
      </c>
      <c r="CD110" s="22" t="str">
        <f t="shared" si="224"/>
        <v/>
      </c>
      <c r="CE110" s="22" t="str">
        <f t="shared" si="224"/>
        <v/>
      </c>
      <c r="CF110" s="22" t="str">
        <f t="shared" si="224"/>
        <v/>
      </c>
      <c r="CG110" s="22" t="str">
        <f t="shared" si="224"/>
        <v/>
      </c>
      <c r="CH110" s="22" t="str">
        <f t="shared" si="224"/>
        <v/>
      </c>
      <c r="CI110" s="22" t="str">
        <f t="shared" si="224"/>
        <v/>
      </c>
      <c r="CJ110" s="22" t="str">
        <f t="shared" si="224"/>
        <v/>
      </c>
      <c r="CK110" s="22" t="str">
        <f t="shared" si="224"/>
        <v/>
      </c>
      <c r="CL110" s="22" t="str">
        <f t="shared" si="224"/>
        <v/>
      </c>
      <c r="CM110" s="22" t="str">
        <f t="shared" si="224"/>
        <v/>
      </c>
      <c r="CN110" s="22" t="str">
        <f t="shared" si="224"/>
        <v/>
      </c>
      <c r="CO110" s="22" t="str">
        <f t="shared" si="224"/>
        <v/>
      </c>
      <c r="CP110" s="22" t="str">
        <f t="shared" si="224"/>
        <v/>
      </c>
      <c r="CQ110" s="22" t="str">
        <f t="shared" si="224"/>
        <v>Schorl</v>
      </c>
      <c r="CR110" s="22" t="str">
        <f t="shared" si="224"/>
        <v/>
      </c>
      <c r="CS110" s="22" t="str">
        <f t="shared" si="224"/>
        <v/>
      </c>
      <c r="CT110" s="22" t="str">
        <f t="shared" ref="CT110:DA110" si="225">IF(AND(CT108="subgroup 1",CT92="Al3+",CT84="Fe2+",CT76="Hydroxy-"),"Schorl",IF(AND(CT108="subgroup 1",CT92="Al3+",CT84="Fe2+",CT76="Fluor-"),"'Fluor-schorl'",IF(AND(CT108="subgroup 1",CT92="Al3+",CT84="Mn2+",CT76="Hydroxy-"),"'Tsilaisite'","")))</f>
        <v/>
      </c>
      <c r="CU110" s="22" t="str">
        <f t="shared" si="225"/>
        <v/>
      </c>
      <c r="CV110" s="22" t="str">
        <f t="shared" si="225"/>
        <v/>
      </c>
      <c r="CW110" s="22" t="str">
        <f t="shared" si="225"/>
        <v/>
      </c>
      <c r="CX110" s="22" t="str">
        <f t="shared" si="225"/>
        <v/>
      </c>
      <c r="CY110" s="22" t="str">
        <f t="shared" si="225"/>
        <v/>
      </c>
      <c r="CZ110" s="22" t="str">
        <f t="shared" si="225"/>
        <v>Schorl</v>
      </c>
      <c r="DA110" s="22" t="str">
        <f t="shared" si="225"/>
        <v/>
      </c>
    </row>
    <row r="111" spans="1:105" ht="30" customHeight="1" x14ac:dyDescent="0.25">
      <c r="A111" s="21" t="s">
        <v>123</v>
      </c>
      <c r="B111" s="22" t="str">
        <f t="shared" ref="B111:AG111" si="226">IF(AND(B108="subgroup 2",B92="Al3+",B76="Hydroxy-"),"Elbaite",IF(AND(B108="subgroup 2",B92="Al3+",B76="Fluor-"),"'Fluor-elbaite'",""))</f>
        <v/>
      </c>
      <c r="C111" s="22" t="str">
        <f t="shared" si="226"/>
        <v/>
      </c>
      <c r="D111" s="22" t="str">
        <f t="shared" si="226"/>
        <v/>
      </c>
      <c r="E111" s="22" t="str">
        <f t="shared" si="226"/>
        <v/>
      </c>
      <c r="F111" s="22" t="str">
        <f t="shared" si="226"/>
        <v/>
      </c>
      <c r="G111" s="22" t="str">
        <f t="shared" si="226"/>
        <v/>
      </c>
      <c r="H111" s="22" t="str">
        <f t="shared" si="226"/>
        <v>Elbaite</v>
      </c>
      <c r="I111" s="22" t="str">
        <f t="shared" si="226"/>
        <v/>
      </c>
      <c r="J111" s="22" t="str">
        <f t="shared" si="226"/>
        <v/>
      </c>
      <c r="K111" s="22" t="str">
        <f t="shared" si="226"/>
        <v/>
      </c>
      <c r="L111" s="22" t="str">
        <f t="shared" si="226"/>
        <v/>
      </c>
      <c r="M111" s="22" t="str">
        <f t="shared" si="226"/>
        <v/>
      </c>
      <c r="N111" s="22" t="str">
        <f t="shared" si="226"/>
        <v/>
      </c>
      <c r="O111" s="22" t="str">
        <f t="shared" si="226"/>
        <v/>
      </c>
      <c r="P111" s="22" t="str">
        <f t="shared" si="226"/>
        <v/>
      </c>
      <c r="Q111" s="22" t="str">
        <f t="shared" si="226"/>
        <v/>
      </c>
      <c r="R111" s="22" t="str">
        <f t="shared" si="226"/>
        <v/>
      </c>
      <c r="S111" s="22" t="str">
        <f t="shared" si="226"/>
        <v>'Fluor-elbaite'</v>
      </c>
      <c r="T111" s="22" t="str">
        <f t="shared" si="226"/>
        <v/>
      </c>
      <c r="U111" s="22" t="str">
        <f t="shared" si="226"/>
        <v/>
      </c>
      <c r="V111" s="22" t="str">
        <f t="shared" si="226"/>
        <v/>
      </c>
      <c r="W111" s="22" t="str">
        <f t="shared" si="226"/>
        <v/>
      </c>
      <c r="X111" s="22" t="str">
        <f t="shared" si="226"/>
        <v/>
      </c>
      <c r="Y111" s="22" t="str">
        <f t="shared" si="226"/>
        <v/>
      </c>
      <c r="Z111" s="22" t="str">
        <f t="shared" si="226"/>
        <v/>
      </c>
      <c r="AA111" s="22" t="str">
        <f t="shared" si="226"/>
        <v/>
      </c>
      <c r="AB111" s="22" t="str">
        <f t="shared" si="226"/>
        <v/>
      </c>
      <c r="AC111" s="22" t="str">
        <f t="shared" si="226"/>
        <v/>
      </c>
      <c r="AD111" s="22" t="str">
        <f t="shared" si="226"/>
        <v/>
      </c>
      <c r="AE111" s="22" t="str">
        <f t="shared" si="226"/>
        <v/>
      </c>
      <c r="AF111" s="22" t="str">
        <f t="shared" si="226"/>
        <v/>
      </c>
      <c r="AG111" s="22" t="str">
        <f t="shared" si="226"/>
        <v/>
      </c>
      <c r="AH111" s="22" t="str">
        <f t="shared" ref="AH111:BM111" si="227">IF(AND(AH108="subgroup 2",AH92="Al3+",AH76="Hydroxy-"),"Elbaite",IF(AND(AH108="subgroup 2",AH92="Al3+",AH76="Fluor-"),"'Fluor-elbaite'",""))</f>
        <v/>
      </c>
      <c r="AI111" s="22" t="str">
        <f t="shared" si="227"/>
        <v/>
      </c>
      <c r="AJ111" s="22" t="str">
        <f t="shared" si="227"/>
        <v/>
      </c>
      <c r="AK111" s="22" t="str">
        <f t="shared" si="227"/>
        <v/>
      </c>
      <c r="AL111" s="22" t="str">
        <f t="shared" si="227"/>
        <v/>
      </c>
      <c r="AM111" s="22" t="str">
        <f t="shared" si="227"/>
        <v/>
      </c>
      <c r="AN111" s="22" t="str">
        <f t="shared" si="227"/>
        <v/>
      </c>
      <c r="AO111" s="22" t="str">
        <f t="shared" si="227"/>
        <v/>
      </c>
      <c r="AP111" s="22" t="str">
        <f t="shared" si="227"/>
        <v/>
      </c>
      <c r="AQ111" s="22" t="str">
        <f t="shared" si="227"/>
        <v/>
      </c>
      <c r="AR111" s="22" t="str">
        <f t="shared" si="227"/>
        <v/>
      </c>
      <c r="AS111" s="22" t="str">
        <f t="shared" si="227"/>
        <v/>
      </c>
      <c r="AT111" s="22" t="str">
        <f t="shared" si="227"/>
        <v/>
      </c>
      <c r="AU111" s="22" t="str">
        <f t="shared" si="227"/>
        <v>'Fluor-elbaite'</v>
      </c>
      <c r="AV111" s="22" t="str">
        <f t="shared" si="227"/>
        <v/>
      </c>
      <c r="AW111" s="22" t="str">
        <f t="shared" si="227"/>
        <v>'Fluor-elbaite'</v>
      </c>
      <c r="AX111" s="22" t="str">
        <f t="shared" si="227"/>
        <v>'Fluor-elbaite'</v>
      </c>
      <c r="AY111" s="22" t="str">
        <f t="shared" si="227"/>
        <v>'Fluor-elbaite'</v>
      </c>
      <c r="AZ111" s="22" t="str">
        <f t="shared" si="227"/>
        <v/>
      </c>
      <c r="BA111" s="22" t="str">
        <f t="shared" si="227"/>
        <v/>
      </c>
      <c r="BB111" s="22" t="str">
        <f t="shared" si="227"/>
        <v/>
      </c>
      <c r="BC111" s="22" t="str">
        <f t="shared" si="227"/>
        <v/>
      </c>
      <c r="BD111" s="22" t="str">
        <f t="shared" si="227"/>
        <v/>
      </c>
      <c r="BE111" s="22" t="str">
        <f t="shared" si="227"/>
        <v/>
      </c>
      <c r="BF111" s="22" t="str">
        <f t="shared" si="227"/>
        <v/>
      </c>
      <c r="BG111" s="22" t="str">
        <f t="shared" si="227"/>
        <v/>
      </c>
      <c r="BH111" s="22" t="str">
        <f t="shared" si="227"/>
        <v/>
      </c>
      <c r="BI111" s="22" t="str">
        <f t="shared" si="227"/>
        <v/>
      </c>
      <c r="BJ111" s="22" t="str">
        <f t="shared" si="227"/>
        <v/>
      </c>
      <c r="BK111" s="22" t="str">
        <f t="shared" si="227"/>
        <v/>
      </c>
      <c r="BL111" s="22" t="str">
        <f t="shared" si="227"/>
        <v/>
      </c>
      <c r="BM111" s="22" t="str">
        <f t="shared" si="227"/>
        <v/>
      </c>
      <c r="BN111" s="22" t="str">
        <f t="shared" ref="BN111:CS111" si="228">IF(AND(BN108="subgroup 2",BN92="Al3+",BN76="Hydroxy-"),"Elbaite",IF(AND(BN108="subgroup 2",BN92="Al3+",BN76="Fluor-"),"'Fluor-elbaite'",""))</f>
        <v/>
      </c>
      <c r="BO111" s="22" t="str">
        <f t="shared" si="228"/>
        <v>'Fluor-elbaite'</v>
      </c>
      <c r="BP111" s="22" t="str">
        <f t="shared" si="228"/>
        <v/>
      </c>
      <c r="BQ111" s="22" t="str">
        <f t="shared" si="228"/>
        <v/>
      </c>
      <c r="BR111" s="22" t="str">
        <f t="shared" si="228"/>
        <v/>
      </c>
      <c r="BS111" s="22" t="str">
        <f t="shared" si="228"/>
        <v/>
      </c>
      <c r="BT111" s="22" t="str">
        <f t="shared" si="228"/>
        <v>Elbaite</v>
      </c>
      <c r="BU111" s="22" t="str">
        <f t="shared" si="228"/>
        <v>Elbaite</v>
      </c>
      <c r="BV111" s="22" t="str">
        <f t="shared" si="228"/>
        <v>Elbaite</v>
      </c>
      <c r="BW111" s="22" t="str">
        <f t="shared" si="228"/>
        <v/>
      </c>
      <c r="BX111" s="22" t="str">
        <f t="shared" si="228"/>
        <v/>
      </c>
      <c r="BY111" s="22" t="str">
        <f t="shared" si="228"/>
        <v/>
      </c>
      <c r="BZ111" s="22" t="str">
        <f t="shared" si="228"/>
        <v/>
      </c>
      <c r="CA111" s="22" t="str">
        <f t="shared" si="228"/>
        <v/>
      </c>
      <c r="CB111" s="22" t="str">
        <f t="shared" si="228"/>
        <v/>
      </c>
      <c r="CC111" s="22" t="str">
        <f t="shared" si="228"/>
        <v/>
      </c>
      <c r="CD111" s="22" t="str">
        <f t="shared" si="228"/>
        <v/>
      </c>
      <c r="CE111" s="22" t="str">
        <f t="shared" si="228"/>
        <v/>
      </c>
      <c r="CF111" s="22" t="str">
        <f t="shared" si="228"/>
        <v/>
      </c>
      <c r="CG111" s="22" t="str">
        <f t="shared" si="228"/>
        <v/>
      </c>
      <c r="CH111" s="22" t="str">
        <f t="shared" si="228"/>
        <v/>
      </c>
      <c r="CI111" s="22" t="str">
        <f t="shared" si="228"/>
        <v/>
      </c>
      <c r="CJ111" s="22" t="str">
        <f t="shared" si="228"/>
        <v/>
      </c>
      <c r="CK111" s="22" t="str">
        <f t="shared" si="228"/>
        <v/>
      </c>
      <c r="CL111" s="22" t="str">
        <f t="shared" si="228"/>
        <v/>
      </c>
      <c r="CM111" s="22" t="str">
        <f t="shared" si="228"/>
        <v/>
      </c>
      <c r="CN111" s="22" t="str">
        <f t="shared" si="228"/>
        <v/>
      </c>
      <c r="CO111" s="22" t="str">
        <f t="shared" si="228"/>
        <v/>
      </c>
      <c r="CP111" s="22" t="str">
        <f t="shared" si="228"/>
        <v/>
      </c>
      <c r="CQ111" s="22" t="str">
        <f t="shared" si="228"/>
        <v/>
      </c>
      <c r="CR111" s="22" t="str">
        <f t="shared" si="228"/>
        <v/>
      </c>
      <c r="CS111" s="22" t="str">
        <f t="shared" si="228"/>
        <v/>
      </c>
      <c r="CT111" s="22" t="str">
        <f t="shared" ref="CT111:DA111" si="229">IF(AND(CT108="subgroup 2",CT92="Al3+",CT76="Hydroxy-"),"Elbaite",IF(AND(CT108="subgroup 2",CT92="Al3+",CT76="Fluor-"),"'Fluor-elbaite'",""))</f>
        <v>Elbaite</v>
      </c>
      <c r="CU111" s="22" t="str">
        <f t="shared" si="229"/>
        <v/>
      </c>
      <c r="CV111" s="22" t="str">
        <f t="shared" si="229"/>
        <v/>
      </c>
      <c r="CW111" s="22" t="str">
        <f t="shared" si="229"/>
        <v/>
      </c>
      <c r="CX111" s="22" t="str">
        <f t="shared" si="229"/>
        <v/>
      </c>
      <c r="CY111" s="22" t="str">
        <f t="shared" si="229"/>
        <v/>
      </c>
      <c r="CZ111" s="22" t="str">
        <f t="shared" si="229"/>
        <v/>
      </c>
      <c r="DA111" s="22" t="str">
        <f t="shared" si="229"/>
        <v/>
      </c>
    </row>
    <row r="112" spans="1:105" ht="30" customHeight="1" x14ac:dyDescent="0.25">
      <c r="A112" s="21" t="s">
        <v>124</v>
      </c>
      <c r="B112" s="22" t="str">
        <f t="shared" ref="B112:Q112" si="230">IF(AND(B108="subgroup 3",B92="Fe3+",B84="Mg2+",B75="Na"),"Povondraite",IF(AND(B108="subgroup 3",B92="Al3+",B84="Mg2+",B39+B28&gt;1.5,B75="Na"),"Chromo-alumino-povondraite",IF(AND(B108="subgroup 3",B92="Al3+",B84="Mg2+",B75="Na"),"'Oxy-dravite'",IF(AND(B108="subgroup 3",B92="Al3+",B84="Fe2+",B75="Na"),"'Oxy-schorl'",IF(AND(B108="subgroup 3",B92="Cr3+",B84="Mg2+",B75="Na"),"'Na-Cr-O root name'",IF(AND(B108="subgroup 3",B92="Fe3+",B84="Mg2+",B75="K"),"Potassium-povondraite",""))))))</f>
        <v/>
      </c>
      <c r="C112" s="22" t="str">
        <f t="shared" si="230"/>
        <v>'Oxy-dravite'</v>
      </c>
      <c r="D112" s="22" t="str">
        <f t="shared" si="230"/>
        <v/>
      </c>
      <c r="E112" s="22" t="str">
        <f t="shared" si="230"/>
        <v/>
      </c>
      <c r="F112" s="22" t="str">
        <f t="shared" si="230"/>
        <v/>
      </c>
      <c r="G112" s="22" t="str">
        <f t="shared" si="230"/>
        <v/>
      </c>
      <c r="H112" s="22" t="str">
        <f t="shared" si="230"/>
        <v/>
      </c>
      <c r="I112" s="22" t="str">
        <f t="shared" si="230"/>
        <v/>
      </c>
      <c r="J112" s="22" t="str">
        <f t="shared" si="230"/>
        <v/>
      </c>
      <c r="K112" s="22" t="str">
        <f t="shared" si="230"/>
        <v>Povondraite</v>
      </c>
      <c r="L112" s="22" t="str">
        <f t="shared" si="230"/>
        <v/>
      </c>
      <c r="M112" s="22" t="str">
        <f t="shared" si="230"/>
        <v/>
      </c>
      <c r="N112" s="22" t="str">
        <f t="shared" si="230"/>
        <v/>
      </c>
      <c r="O112" s="22" t="str">
        <f t="shared" si="230"/>
        <v/>
      </c>
      <c r="P112" s="22" t="str">
        <f t="shared" si="230"/>
        <v/>
      </c>
      <c r="Q112" s="22" t="str">
        <f t="shared" si="230"/>
        <v/>
      </c>
      <c r="R112" s="22" t="str">
        <f t="shared" ref="R112:AW112" si="231">IF(AND(R108="subgroup 3",R88="Fe3+",R84="Mg2+",R75="Na"),"Povondraite",IF(AND(R108="subgroup 3",R88="Al3+",R84="Mg2+",R39+R28&gt;1.5,R75="Na"),"Chromo-alumino-povondraite",IF(AND(R108="subgroup 3",R88="Al3+",R84="Mg2+",R75="Na"),"'Oxy-dravite'",IF(AND(R108="subgroup 3",R88="Al3+",R84="Fe2+",R75="Na"),"'Oxy-schorl'",IF(AND(R108="subgroup 3",R88="Cr3+",R84="Mg2+",R75="Na"),"'Na-Cr-O root name'",IF(AND(R108="subgroup 3",R88="Fe3+",R84="Mg2+",R75="K"),"Potassium-povondraite",""))))))</f>
        <v/>
      </c>
      <c r="S112" s="22" t="str">
        <f t="shared" si="231"/>
        <v/>
      </c>
      <c r="T112" s="22" t="str">
        <f t="shared" si="231"/>
        <v/>
      </c>
      <c r="U112" s="22" t="str">
        <f t="shared" si="231"/>
        <v/>
      </c>
      <c r="V112" s="22" t="str">
        <f t="shared" si="231"/>
        <v/>
      </c>
      <c r="W112" s="22" t="str">
        <f t="shared" si="231"/>
        <v/>
      </c>
      <c r="X112" s="22" t="str">
        <f t="shared" si="231"/>
        <v/>
      </c>
      <c r="Y112" s="22" t="str">
        <f t="shared" si="231"/>
        <v>'Oxy-dravite'</v>
      </c>
      <c r="Z112" s="22" t="str">
        <f t="shared" si="231"/>
        <v>'Oxy-schorl'</v>
      </c>
      <c r="AA112" s="22" t="str">
        <f t="shared" si="231"/>
        <v>'Na-Cr-O root name'</v>
      </c>
      <c r="AB112" s="22" t="str">
        <f t="shared" si="231"/>
        <v/>
      </c>
      <c r="AC112" s="22" t="str">
        <f t="shared" si="231"/>
        <v/>
      </c>
      <c r="AD112" s="22" t="str">
        <f t="shared" si="231"/>
        <v/>
      </c>
      <c r="AE112" s="22" t="str">
        <f t="shared" si="231"/>
        <v>Povondraite</v>
      </c>
      <c r="AF112" s="22" t="str">
        <f t="shared" si="231"/>
        <v/>
      </c>
      <c r="AG112" s="22" t="str">
        <f t="shared" si="231"/>
        <v/>
      </c>
      <c r="AH112" s="22" t="str">
        <f t="shared" si="231"/>
        <v/>
      </c>
      <c r="AI112" s="22" t="str">
        <f t="shared" si="231"/>
        <v/>
      </c>
      <c r="AJ112" s="22" t="str">
        <f t="shared" si="231"/>
        <v>Povondraite</v>
      </c>
      <c r="AK112" s="22" t="str">
        <f t="shared" si="231"/>
        <v/>
      </c>
      <c r="AL112" s="22" t="str">
        <f t="shared" si="231"/>
        <v/>
      </c>
      <c r="AM112" s="22" t="str">
        <f t="shared" si="231"/>
        <v/>
      </c>
      <c r="AN112" s="22" t="str">
        <f t="shared" si="231"/>
        <v/>
      </c>
      <c r="AO112" s="22" t="str">
        <f t="shared" si="231"/>
        <v/>
      </c>
      <c r="AP112" s="22" t="str">
        <f t="shared" si="231"/>
        <v/>
      </c>
      <c r="AQ112" s="22" t="str">
        <f t="shared" si="231"/>
        <v/>
      </c>
      <c r="AR112" s="22" t="str">
        <f t="shared" si="231"/>
        <v/>
      </c>
      <c r="AS112" s="22" t="str">
        <f t="shared" si="231"/>
        <v/>
      </c>
      <c r="AT112" s="22" t="str">
        <f t="shared" si="231"/>
        <v/>
      </c>
      <c r="AU112" s="22" t="str">
        <f t="shared" si="231"/>
        <v/>
      </c>
      <c r="AV112" s="22" t="str">
        <f t="shared" si="231"/>
        <v/>
      </c>
      <c r="AW112" s="22" t="str">
        <f t="shared" si="231"/>
        <v/>
      </c>
      <c r="AX112" s="22" t="str">
        <f t="shared" ref="AX112:CC112" si="232">IF(AND(AX108="subgroup 3",AX88="Fe3+",AX84="Mg2+",AX75="Na"),"Povondraite",IF(AND(AX108="subgroup 3",AX88="Al3+",AX84="Mg2+",AX39+AX28&gt;1.5,AX75="Na"),"Chromo-alumino-povondraite",IF(AND(AX108="subgroup 3",AX88="Al3+",AX84="Mg2+",AX75="Na"),"'Oxy-dravite'",IF(AND(AX108="subgroup 3",AX88="Al3+",AX84="Fe2+",AX75="Na"),"'Oxy-schorl'",IF(AND(AX108="subgroup 3",AX88="Cr3+",AX84="Mg2+",AX75="Na"),"'Na-Cr-O root name'",IF(AND(AX108="subgroup 3",AX88="Fe3+",AX84="Mg2+",AX75="K"),"Potassium-povondraite",""))))))</f>
        <v/>
      </c>
      <c r="AY112" s="22" t="str">
        <f t="shared" si="232"/>
        <v/>
      </c>
      <c r="AZ112" s="22" t="str">
        <f t="shared" si="232"/>
        <v>'Oxy-schorl'</v>
      </c>
      <c r="BA112" s="22" t="str">
        <f t="shared" si="232"/>
        <v>'Oxy-schorl'</v>
      </c>
      <c r="BB112" s="22" t="str">
        <f t="shared" si="232"/>
        <v/>
      </c>
      <c r="BC112" s="22" t="str">
        <f t="shared" si="232"/>
        <v/>
      </c>
      <c r="BD112" s="22" t="str">
        <f t="shared" si="232"/>
        <v>'Oxy-dravite'</v>
      </c>
      <c r="BE112" s="22" t="str">
        <f t="shared" si="232"/>
        <v>'Oxy-schorl'</v>
      </c>
      <c r="BF112" s="22" t="str">
        <f t="shared" si="232"/>
        <v>'Oxy-dravite'</v>
      </c>
      <c r="BG112" s="22" t="str">
        <f t="shared" si="232"/>
        <v/>
      </c>
      <c r="BH112" s="22" t="str">
        <f t="shared" si="232"/>
        <v>'Oxy-dravite'</v>
      </c>
      <c r="BI112" s="22" t="str">
        <f t="shared" si="232"/>
        <v>'Oxy-dravite'</v>
      </c>
      <c r="BJ112" s="22" t="str">
        <f t="shared" si="232"/>
        <v>'Oxy-dravite'</v>
      </c>
      <c r="BK112" s="22" t="str">
        <f t="shared" si="232"/>
        <v>'Oxy-dravite'</v>
      </c>
      <c r="BL112" s="22" t="str">
        <f t="shared" si="232"/>
        <v/>
      </c>
      <c r="BM112" s="22" t="str">
        <f t="shared" si="232"/>
        <v/>
      </c>
      <c r="BN112" s="22" t="str">
        <f t="shared" si="232"/>
        <v>Povondraite</v>
      </c>
      <c r="BO112" s="22" t="str">
        <f t="shared" si="232"/>
        <v/>
      </c>
      <c r="BP112" s="22" t="str">
        <f t="shared" si="232"/>
        <v/>
      </c>
      <c r="BQ112" s="22" t="str">
        <f t="shared" si="232"/>
        <v>'Oxy-dravite'</v>
      </c>
      <c r="BR112" s="22" t="str">
        <f t="shared" si="232"/>
        <v/>
      </c>
      <c r="BS112" s="22" t="str">
        <f t="shared" si="232"/>
        <v/>
      </c>
      <c r="BT112" s="22" t="str">
        <f t="shared" si="232"/>
        <v/>
      </c>
      <c r="BU112" s="22" t="str">
        <f t="shared" si="232"/>
        <v/>
      </c>
      <c r="BV112" s="22" t="str">
        <f t="shared" si="232"/>
        <v/>
      </c>
      <c r="BW112" s="22" t="str">
        <f t="shared" si="232"/>
        <v/>
      </c>
      <c r="BX112" s="22" t="str">
        <f t="shared" si="232"/>
        <v/>
      </c>
      <c r="BY112" s="22" t="str">
        <f t="shared" si="232"/>
        <v/>
      </c>
      <c r="BZ112" s="22" t="str">
        <f t="shared" si="232"/>
        <v>Chromo-alumino-povondraite</v>
      </c>
      <c r="CA112" s="22" t="str">
        <f t="shared" si="232"/>
        <v>Potassium-povondraite</v>
      </c>
      <c r="CB112" s="22" t="str">
        <f t="shared" si="232"/>
        <v/>
      </c>
      <c r="CC112" s="22" t="str">
        <f t="shared" si="232"/>
        <v/>
      </c>
      <c r="CD112" s="22" t="str">
        <f t="shared" ref="CD112:DA112" si="233">IF(AND(CD108="subgroup 3",CD88="Fe3+",CD84="Mg2+",CD75="Na"),"Povondraite",IF(AND(CD108="subgroup 3",CD88="Al3+",CD84="Mg2+",CD39+CD28&gt;1.5,CD75="Na"),"Chromo-alumino-povondraite",IF(AND(CD108="subgroup 3",CD88="Al3+",CD84="Mg2+",CD75="Na"),"'Oxy-dravite'",IF(AND(CD108="subgroup 3",CD88="Al3+",CD84="Fe2+",CD75="Na"),"'Oxy-schorl'",IF(AND(CD108="subgroup 3",CD88="Cr3+",CD84="Mg2+",CD75="Na"),"'Na-Cr-O root name'",IF(AND(CD108="subgroup 3",CD88="Fe3+",CD84="Mg2+",CD75="K"),"Potassium-povondraite",""))))))</f>
        <v/>
      </c>
      <c r="CE112" s="22" t="str">
        <f t="shared" si="233"/>
        <v/>
      </c>
      <c r="CF112" s="22" t="str">
        <f t="shared" si="233"/>
        <v/>
      </c>
      <c r="CG112" s="22" t="str">
        <f t="shared" si="233"/>
        <v/>
      </c>
      <c r="CH112" s="22" t="str">
        <f t="shared" si="233"/>
        <v/>
      </c>
      <c r="CI112" s="22" t="str">
        <f t="shared" si="233"/>
        <v/>
      </c>
      <c r="CJ112" s="22" t="str">
        <f t="shared" si="233"/>
        <v/>
      </c>
      <c r="CK112" s="22" t="str">
        <f t="shared" si="233"/>
        <v/>
      </c>
      <c r="CL112" s="22" t="str">
        <f t="shared" si="233"/>
        <v/>
      </c>
      <c r="CM112" s="22" t="str">
        <f t="shared" si="233"/>
        <v/>
      </c>
      <c r="CN112" s="22" t="str">
        <f t="shared" si="233"/>
        <v/>
      </c>
      <c r="CO112" s="22" t="str">
        <f t="shared" si="233"/>
        <v/>
      </c>
      <c r="CP112" s="22" t="str">
        <f t="shared" si="233"/>
        <v/>
      </c>
      <c r="CQ112" s="22" t="str">
        <f t="shared" si="233"/>
        <v/>
      </c>
      <c r="CR112" s="22" t="str">
        <f t="shared" si="233"/>
        <v/>
      </c>
      <c r="CS112" s="22" t="str">
        <f t="shared" si="233"/>
        <v/>
      </c>
      <c r="CT112" s="22" t="str">
        <f t="shared" si="233"/>
        <v/>
      </c>
      <c r="CU112" s="22" t="str">
        <f t="shared" si="233"/>
        <v/>
      </c>
      <c r="CV112" s="22" t="str">
        <f t="shared" si="233"/>
        <v/>
      </c>
      <c r="CW112" s="22" t="str">
        <f t="shared" si="233"/>
        <v/>
      </c>
      <c r="CX112" s="22" t="str">
        <f t="shared" si="233"/>
        <v/>
      </c>
      <c r="CY112" s="22" t="str">
        <f t="shared" si="233"/>
        <v/>
      </c>
      <c r="CZ112" s="22" t="str">
        <f t="shared" si="233"/>
        <v/>
      </c>
      <c r="DA112" s="22" t="str">
        <f t="shared" si="233"/>
        <v>'Oxy-schorl'</v>
      </c>
    </row>
    <row r="113" spans="1:105" ht="30" customHeight="1" x14ac:dyDescent="0.25">
      <c r="A113" s="21" t="s">
        <v>125</v>
      </c>
      <c r="B113" s="22" t="str">
        <f t="shared" ref="B113:AG113" si="234">IF(AND(B108="subgroup 4",B92="Al3+"),"'Na-Li-O root name'","")</f>
        <v/>
      </c>
      <c r="C113" s="22" t="str">
        <f t="shared" si="234"/>
        <v/>
      </c>
      <c r="D113" s="22" t="str">
        <f t="shared" si="234"/>
        <v/>
      </c>
      <c r="E113" s="22" t="str">
        <f t="shared" si="234"/>
        <v/>
      </c>
      <c r="F113" s="22" t="str">
        <f t="shared" si="234"/>
        <v/>
      </c>
      <c r="G113" s="22" t="str">
        <f t="shared" si="234"/>
        <v/>
      </c>
      <c r="H113" s="22" t="str">
        <f t="shared" si="234"/>
        <v/>
      </c>
      <c r="I113" s="22" t="str">
        <f t="shared" si="234"/>
        <v/>
      </c>
      <c r="J113" s="22" t="str">
        <f t="shared" si="234"/>
        <v/>
      </c>
      <c r="K113" s="22" t="str">
        <f t="shared" si="234"/>
        <v/>
      </c>
      <c r="L113" s="22" t="str">
        <f t="shared" si="234"/>
        <v/>
      </c>
      <c r="M113" s="22" t="str">
        <f t="shared" si="234"/>
        <v/>
      </c>
      <c r="N113" s="22" t="str">
        <f t="shared" si="234"/>
        <v/>
      </c>
      <c r="O113" s="22" t="str">
        <f t="shared" si="234"/>
        <v/>
      </c>
      <c r="P113" s="22" t="str">
        <f t="shared" si="234"/>
        <v/>
      </c>
      <c r="Q113" s="22" t="str">
        <f t="shared" si="234"/>
        <v/>
      </c>
      <c r="R113" s="22" t="str">
        <f t="shared" si="234"/>
        <v/>
      </c>
      <c r="S113" s="22" t="str">
        <f t="shared" si="234"/>
        <v/>
      </c>
      <c r="T113" s="22" t="str">
        <f t="shared" si="234"/>
        <v/>
      </c>
      <c r="U113" s="22" t="str">
        <f t="shared" si="234"/>
        <v/>
      </c>
      <c r="V113" s="22" t="str">
        <f t="shared" si="234"/>
        <v/>
      </c>
      <c r="W113" s="22" t="str">
        <f t="shared" si="234"/>
        <v/>
      </c>
      <c r="X113" s="22" t="str">
        <f t="shared" si="234"/>
        <v>'Na-Li-O root name'</v>
      </c>
      <c r="Y113" s="22" t="str">
        <f t="shared" si="234"/>
        <v/>
      </c>
      <c r="Z113" s="22" t="str">
        <f t="shared" si="234"/>
        <v/>
      </c>
      <c r="AA113" s="22" t="str">
        <f t="shared" si="234"/>
        <v/>
      </c>
      <c r="AB113" s="22" t="str">
        <f t="shared" si="234"/>
        <v/>
      </c>
      <c r="AC113" s="22" t="str">
        <f t="shared" si="234"/>
        <v/>
      </c>
      <c r="AD113" s="22" t="str">
        <f t="shared" si="234"/>
        <v/>
      </c>
      <c r="AE113" s="22" t="str">
        <f t="shared" si="234"/>
        <v/>
      </c>
      <c r="AF113" s="22" t="str">
        <f t="shared" si="234"/>
        <v/>
      </c>
      <c r="AG113" s="22" t="str">
        <f t="shared" si="234"/>
        <v/>
      </c>
      <c r="AH113" s="22" t="str">
        <f t="shared" ref="AH113:BM113" si="235">IF(AND(AH108="subgroup 4",AH92="Al3+"),"'Na-Li-O root name'","")</f>
        <v/>
      </c>
      <c r="AI113" s="22" t="str">
        <f t="shared" si="235"/>
        <v/>
      </c>
      <c r="AJ113" s="22" t="str">
        <f t="shared" si="235"/>
        <v/>
      </c>
      <c r="AK113" s="22" t="str">
        <f t="shared" si="235"/>
        <v/>
      </c>
      <c r="AL113" s="22" t="str">
        <f t="shared" si="235"/>
        <v/>
      </c>
      <c r="AM113" s="22" t="str">
        <f t="shared" si="235"/>
        <v/>
      </c>
      <c r="AN113" s="22" t="str">
        <f t="shared" si="235"/>
        <v/>
      </c>
      <c r="AO113" s="22" t="str">
        <f t="shared" si="235"/>
        <v/>
      </c>
      <c r="AP113" s="22" t="str">
        <f t="shared" si="235"/>
        <v/>
      </c>
      <c r="AQ113" s="22" t="str">
        <f t="shared" si="235"/>
        <v/>
      </c>
      <c r="AR113" s="22" t="str">
        <f t="shared" si="235"/>
        <v/>
      </c>
      <c r="AS113" s="22" t="str">
        <f t="shared" si="235"/>
        <v/>
      </c>
      <c r="AT113" s="22" t="str">
        <f t="shared" si="235"/>
        <v/>
      </c>
      <c r="AU113" s="22" t="str">
        <f t="shared" si="235"/>
        <v/>
      </c>
      <c r="AV113" s="22" t="str">
        <f t="shared" si="235"/>
        <v/>
      </c>
      <c r="AW113" s="22" t="str">
        <f t="shared" si="235"/>
        <v/>
      </c>
      <c r="AX113" s="22" t="str">
        <f t="shared" si="235"/>
        <v/>
      </c>
      <c r="AY113" s="22" t="str">
        <f t="shared" si="235"/>
        <v/>
      </c>
      <c r="AZ113" s="22" t="str">
        <f t="shared" si="235"/>
        <v/>
      </c>
      <c r="BA113" s="22" t="str">
        <f t="shared" si="235"/>
        <v/>
      </c>
      <c r="BB113" s="22" t="str">
        <f t="shared" si="235"/>
        <v/>
      </c>
      <c r="BC113" s="22" t="str">
        <f t="shared" si="235"/>
        <v/>
      </c>
      <c r="BD113" s="22" t="str">
        <f t="shared" si="235"/>
        <v/>
      </c>
      <c r="BE113" s="22" t="str">
        <f t="shared" si="235"/>
        <v/>
      </c>
      <c r="BF113" s="22" t="str">
        <f t="shared" si="235"/>
        <v/>
      </c>
      <c r="BG113" s="22" t="str">
        <f t="shared" si="235"/>
        <v/>
      </c>
      <c r="BH113" s="22" t="str">
        <f t="shared" si="235"/>
        <v/>
      </c>
      <c r="BI113" s="22" t="str">
        <f t="shared" si="235"/>
        <v/>
      </c>
      <c r="BJ113" s="22" t="str">
        <f t="shared" si="235"/>
        <v/>
      </c>
      <c r="BK113" s="22" t="str">
        <f t="shared" si="235"/>
        <v/>
      </c>
      <c r="BL113" s="22" t="str">
        <f t="shared" si="235"/>
        <v/>
      </c>
      <c r="BM113" s="22" t="str">
        <f t="shared" si="235"/>
        <v/>
      </c>
      <c r="BN113" s="22" t="str">
        <f t="shared" ref="BN113:CS113" si="236">IF(AND(BN108="subgroup 4",BN92="Al3+"),"'Na-Li-O root name'","")</f>
        <v/>
      </c>
      <c r="BO113" s="22" t="str">
        <f t="shared" si="236"/>
        <v/>
      </c>
      <c r="BP113" s="22" t="str">
        <f t="shared" si="236"/>
        <v/>
      </c>
      <c r="BQ113" s="22" t="str">
        <f t="shared" si="236"/>
        <v/>
      </c>
      <c r="BR113" s="22" t="str">
        <f t="shared" si="236"/>
        <v/>
      </c>
      <c r="BS113" s="22" t="str">
        <f t="shared" si="236"/>
        <v/>
      </c>
      <c r="BT113" s="22" t="str">
        <f t="shared" si="236"/>
        <v/>
      </c>
      <c r="BU113" s="22" t="str">
        <f t="shared" si="236"/>
        <v/>
      </c>
      <c r="BV113" s="22" t="str">
        <f t="shared" si="236"/>
        <v/>
      </c>
      <c r="BW113" s="22" t="str">
        <f t="shared" si="236"/>
        <v/>
      </c>
      <c r="BX113" s="22" t="str">
        <f t="shared" si="236"/>
        <v/>
      </c>
      <c r="BY113" s="22" t="str">
        <f t="shared" si="236"/>
        <v/>
      </c>
      <c r="BZ113" s="22" t="str">
        <f t="shared" si="236"/>
        <v/>
      </c>
      <c r="CA113" s="22" t="str">
        <f t="shared" si="236"/>
        <v/>
      </c>
      <c r="CB113" s="22" t="str">
        <f t="shared" si="236"/>
        <v/>
      </c>
      <c r="CC113" s="22" t="str">
        <f t="shared" si="236"/>
        <v/>
      </c>
      <c r="CD113" s="22" t="str">
        <f t="shared" si="236"/>
        <v/>
      </c>
      <c r="CE113" s="22" t="str">
        <f t="shared" si="236"/>
        <v/>
      </c>
      <c r="CF113" s="22" t="str">
        <f t="shared" si="236"/>
        <v/>
      </c>
      <c r="CG113" s="22" t="str">
        <f t="shared" si="236"/>
        <v/>
      </c>
      <c r="CH113" s="22" t="str">
        <f t="shared" si="236"/>
        <v/>
      </c>
      <c r="CI113" s="22" t="str">
        <f t="shared" si="236"/>
        <v/>
      </c>
      <c r="CJ113" s="22" t="str">
        <f t="shared" si="236"/>
        <v/>
      </c>
      <c r="CK113" s="22" t="str">
        <f t="shared" si="236"/>
        <v/>
      </c>
      <c r="CL113" s="22" t="str">
        <f t="shared" si="236"/>
        <v/>
      </c>
      <c r="CM113" s="22" t="str">
        <f t="shared" si="236"/>
        <v/>
      </c>
      <c r="CN113" s="22" t="str">
        <f t="shared" si="236"/>
        <v/>
      </c>
      <c r="CO113" s="22" t="str">
        <f t="shared" si="236"/>
        <v/>
      </c>
      <c r="CP113" s="22" t="str">
        <f t="shared" si="236"/>
        <v/>
      </c>
      <c r="CQ113" s="22" t="str">
        <f t="shared" si="236"/>
        <v/>
      </c>
      <c r="CR113" s="22" t="str">
        <f t="shared" si="236"/>
        <v/>
      </c>
      <c r="CS113" s="22" t="str">
        <f t="shared" si="236"/>
        <v/>
      </c>
      <c r="CT113" s="22" t="str">
        <f t="shared" ref="CT113:DA113" si="237">IF(AND(CT108="subgroup 4",CT92="Al3+"),"'Na-Li-O root name'","")</f>
        <v/>
      </c>
      <c r="CU113" s="22" t="str">
        <f t="shared" si="237"/>
        <v/>
      </c>
      <c r="CV113" s="22" t="str">
        <f t="shared" si="237"/>
        <v/>
      </c>
      <c r="CW113" s="22" t="str">
        <f t="shared" si="237"/>
        <v/>
      </c>
      <c r="CX113" s="22" t="str">
        <f t="shared" si="237"/>
        <v/>
      </c>
      <c r="CY113" s="22" t="str">
        <f t="shared" si="237"/>
        <v/>
      </c>
      <c r="CZ113" s="22" t="str">
        <f t="shared" si="237"/>
        <v/>
      </c>
      <c r="DA113" s="22" t="str">
        <f t="shared" si="237"/>
        <v/>
      </c>
    </row>
    <row r="114" spans="1:105" ht="30" customHeight="1" x14ac:dyDescent="0.25">
      <c r="A114" s="21" t="s">
        <v>126</v>
      </c>
      <c r="B114" s="22" t="str">
        <f t="shared" ref="B114:AG114" si="238">IF(AND(B108="subgroup 5",B90="Fe3+",B92="Al3+",B76="Fluor-"),"Fluor-buergerite",IF(AND(B108="subgroup 5",B92="Al3+",B90="Al3+",B76="Fluor-"),"'Fluor-olenite'",IF(AND(B108="subgroup 5",B92="Al3+",B90="Al3+",B76&lt;&gt;"Fluor-"),"Olenite",IF(AND(B108="subgroup 5",B92="Al3+",B90="Fe3+",B76&lt;&gt;"Fluor-"),"'Buergerite'",""))))</f>
        <v/>
      </c>
      <c r="C114" s="22" t="str">
        <f t="shared" si="238"/>
        <v/>
      </c>
      <c r="D114" s="22" t="str">
        <f t="shared" si="238"/>
        <v/>
      </c>
      <c r="E114" s="22" t="str">
        <f t="shared" si="238"/>
        <v/>
      </c>
      <c r="F114" s="22" t="str">
        <f t="shared" si="238"/>
        <v/>
      </c>
      <c r="G114" s="22" t="str">
        <f t="shared" si="238"/>
        <v/>
      </c>
      <c r="H114" s="22" t="str">
        <f t="shared" si="238"/>
        <v/>
      </c>
      <c r="I114" s="22" t="str">
        <f t="shared" si="238"/>
        <v>Olenite</v>
      </c>
      <c r="J114" s="22" t="str">
        <f t="shared" si="238"/>
        <v>Fluor-buergerite</v>
      </c>
      <c r="K114" s="22" t="str">
        <f t="shared" si="238"/>
        <v/>
      </c>
      <c r="L114" s="22" t="str">
        <f t="shared" si="238"/>
        <v/>
      </c>
      <c r="M114" s="22" t="str">
        <f t="shared" si="238"/>
        <v/>
      </c>
      <c r="N114" s="22" t="str">
        <f t="shared" si="238"/>
        <v/>
      </c>
      <c r="O114" s="22" t="str">
        <f t="shared" si="238"/>
        <v/>
      </c>
      <c r="P114" s="22" t="str">
        <f t="shared" si="238"/>
        <v/>
      </c>
      <c r="Q114" s="22" t="str">
        <f t="shared" si="238"/>
        <v/>
      </c>
      <c r="R114" s="22" t="str">
        <f t="shared" si="238"/>
        <v>'Buergerite'</v>
      </c>
      <c r="S114" s="22" t="str">
        <f t="shared" si="238"/>
        <v/>
      </c>
      <c r="T114" s="22" t="str">
        <f t="shared" si="238"/>
        <v/>
      </c>
      <c r="U114" s="22" t="str">
        <f t="shared" si="238"/>
        <v/>
      </c>
      <c r="V114" s="22" t="str">
        <f t="shared" si="238"/>
        <v/>
      </c>
      <c r="W114" s="22" t="str">
        <f t="shared" si="238"/>
        <v>'Fluor-olenite'</v>
      </c>
      <c r="X114" s="22" t="str">
        <f t="shared" si="238"/>
        <v/>
      </c>
      <c r="Y114" s="22" t="str">
        <f t="shared" si="238"/>
        <v/>
      </c>
      <c r="Z114" s="22" t="str">
        <f t="shared" si="238"/>
        <v/>
      </c>
      <c r="AA114" s="22" t="str">
        <f t="shared" si="238"/>
        <v/>
      </c>
      <c r="AB114" s="22" t="str">
        <f t="shared" si="238"/>
        <v/>
      </c>
      <c r="AC114" s="22" t="str">
        <f t="shared" si="238"/>
        <v/>
      </c>
      <c r="AD114" s="22" t="str">
        <f t="shared" si="238"/>
        <v/>
      </c>
      <c r="AE114" s="22" t="str">
        <f t="shared" si="238"/>
        <v/>
      </c>
      <c r="AF114" s="22" t="str">
        <f t="shared" si="238"/>
        <v/>
      </c>
      <c r="AG114" s="22" t="str">
        <f t="shared" si="238"/>
        <v/>
      </c>
      <c r="AH114" s="22" t="str">
        <f t="shared" ref="AH114:BM114" si="239">IF(AND(AH108="subgroup 5",AH90="Fe3+",AH92="Al3+",AH76="Fluor-"),"Fluor-buergerite",IF(AND(AH108="subgroup 5",AH92="Al3+",AH90="Al3+",AH76="Fluor-"),"'Fluor-olenite'",IF(AND(AH108="subgroup 5",AH92="Al3+",AH90="Al3+",AH76&lt;&gt;"Fluor-"),"Olenite",IF(AND(AH108="subgroup 5",AH92="Al3+",AH90="Fe3+",AH76&lt;&gt;"Fluor-"),"'Buergerite'",""))))</f>
        <v/>
      </c>
      <c r="AI114" s="22" t="str">
        <f t="shared" si="239"/>
        <v/>
      </c>
      <c r="AJ114" s="22" t="str">
        <f t="shared" si="239"/>
        <v/>
      </c>
      <c r="AK114" s="22" t="str">
        <f t="shared" si="239"/>
        <v/>
      </c>
      <c r="AL114" s="22" t="str">
        <f t="shared" si="239"/>
        <v/>
      </c>
      <c r="AM114" s="22" t="str">
        <f t="shared" si="239"/>
        <v/>
      </c>
      <c r="AN114" s="22" t="str">
        <f t="shared" si="239"/>
        <v>Fluor-buergerite</v>
      </c>
      <c r="AO114" s="22" t="str">
        <f t="shared" si="239"/>
        <v/>
      </c>
      <c r="AP114" s="22" t="str">
        <f t="shared" si="239"/>
        <v/>
      </c>
      <c r="AQ114" s="22" t="str">
        <f t="shared" si="239"/>
        <v/>
      </c>
      <c r="AR114" s="22" t="str">
        <f t="shared" si="239"/>
        <v/>
      </c>
      <c r="AS114" s="22" t="str">
        <f t="shared" si="239"/>
        <v/>
      </c>
      <c r="AT114" s="22" t="str">
        <f t="shared" si="239"/>
        <v/>
      </c>
      <c r="AU114" s="22" t="str">
        <f t="shared" si="239"/>
        <v/>
      </c>
      <c r="AV114" s="22" t="str">
        <f t="shared" si="239"/>
        <v/>
      </c>
      <c r="AW114" s="22" t="str">
        <f t="shared" si="239"/>
        <v/>
      </c>
      <c r="AX114" s="22" t="str">
        <f t="shared" si="239"/>
        <v/>
      </c>
      <c r="AY114" s="22" t="str">
        <f t="shared" si="239"/>
        <v/>
      </c>
      <c r="AZ114" s="22" t="str">
        <f t="shared" si="239"/>
        <v/>
      </c>
      <c r="BA114" s="22" t="str">
        <f t="shared" si="239"/>
        <v/>
      </c>
      <c r="BB114" s="22" t="str">
        <f t="shared" si="239"/>
        <v/>
      </c>
      <c r="BC114" s="22" t="str">
        <f t="shared" si="239"/>
        <v/>
      </c>
      <c r="BD114" s="22" t="str">
        <f t="shared" si="239"/>
        <v/>
      </c>
      <c r="BE114" s="22" t="str">
        <f t="shared" si="239"/>
        <v/>
      </c>
      <c r="BF114" s="22" t="str">
        <f t="shared" si="239"/>
        <v/>
      </c>
      <c r="BG114" s="22" t="str">
        <f t="shared" si="239"/>
        <v/>
      </c>
      <c r="BH114" s="22" t="str">
        <f t="shared" si="239"/>
        <v/>
      </c>
      <c r="BI114" s="22" t="str">
        <f t="shared" si="239"/>
        <v/>
      </c>
      <c r="BJ114" s="22" t="str">
        <f t="shared" si="239"/>
        <v/>
      </c>
      <c r="BK114" s="22" t="str">
        <f t="shared" si="239"/>
        <v/>
      </c>
      <c r="BL114" s="22" t="str">
        <f t="shared" si="239"/>
        <v/>
      </c>
      <c r="BM114" s="22" t="str">
        <f t="shared" si="239"/>
        <v/>
      </c>
      <c r="BN114" s="22" t="str">
        <f t="shared" ref="BN114:CS114" si="240">IF(AND(BN108="subgroup 5",BN90="Fe3+",BN92="Al3+",BN76="Fluor-"),"Fluor-buergerite",IF(AND(BN108="subgroup 5",BN92="Al3+",BN90="Al3+",BN76="Fluor-"),"'Fluor-olenite'",IF(AND(BN108="subgroup 5",BN92="Al3+",BN90="Al3+",BN76&lt;&gt;"Fluor-"),"Olenite",IF(AND(BN108="subgroup 5",BN92="Al3+",BN90="Fe3+",BN76&lt;&gt;"Fluor-"),"'Buergerite'",""))))</f>
        <v/>
      </c>
      <c r="BO114" s="22" t="str">
        <f t="shared" si="240"/>
        <v/>
      </c>
      <c r="BP114" s="22" t="str">
        <f t="shared" si="240"/>
        <v/>
      </c>
      <c r="BQ114" s="22" t="str">
        <f t="shared" si="240"/>
        <v/>
      </c>
      <c r="BR114" s="22" t="str">
        <f t="shared" si="240"/>
        <v/>
      </c>
      <c r="BS114" s="22" t="str">
        <f t="shared" si="240"/>
        <v/>
      </c>
      <c r="BT114" s="22" t="str">
        <f t="shared" si="240"/>
        <v/>
      </c>
      <c r="BU114" s="22" t="str">
        <f t="shared" si="240"/>
        <v/>
      </c>
      <c r="BV114" s="22" t="str">
        <f t="shared" si="240"/>
        <v/>
      </c>
      <c r="BW114" s="22" t="str">
        <f t="shared" si="240"/>
        <v/>
      </c>
      <c r="BX114" s="22" t="str">
        <f t="shared" si="240"/>
        <v/>
      </c>
      <c r="BY114" s="22" t="str">
        <f t="shared" si="240"/>
        <v/>
      </c>
      <c r="BZ114" s="22" t="str">
        <f t="shared" si="240"/>
        <v/>
      </c>
      <c r="CA114" s="22" t="str">
        <f t="shared" si="240"/>
        <v/>
      </c>
      <c r="CB114" s="22" t="str">
        <f t="shared" si="240"/>
        <v/>
      </c>
      <c r="CC114" s="22" t="str">
        <f t="shared" si="240"/>
        <v/>
      </c>
      <c r="CD114" s="22" t="str">
        <f t="shared" si="240"/>
        <v/>
      </c>
      <c r="CE114" s="22" t="str">
        <f t="shared" si="240"/>
        <v/>
      </c>
      <c r="CF114" s="22" t="str">
        <f t="shared" si="240"/>
        <v/>
      </c>
      <c r="CG114" s="22" t="str">
        <f t="shared" si="240"/>
        <v/>
      </c>
      <c r="CH114" s="22" t="str">
        <f t="shared" si="240"/>
        <v/>
      </c>
      <c r="CI114" s="22" t="str">
        <f t="shared" si="240"/>
        <v/>
      </c>
      <c r="CJ114" s="22" t="str">
        <f t="shared" si="240"/>
        <v/>
      </c>
      <c r="CK114" s="22" t="str">
        <f t="shared" si="240"/>
        <v/>
      </c>
      <c r="CL114" s="22" t="str">
        <f t="shared" si="240"/>
        <v/>
      </c>
      <c r="CM114" s="22" t="str">
        <f t="shared" si="240"/>
        <v/>
      </c>
      <c r="CN114" s="22" t="str">
        <f t="shared" si="240"/>
        <v/>
      </c>
      <c r="CO114" s="22" t="str">
        <f t="shared" si="240"/>
        <v/>
      </c>
      <c r="CP114" s="22" t="str">
        <f t="shared" si="240"/>
        <v/>
      </c>
      <c r="CQ114" s="22" t="str">
        <f t="shared" si="240"/>
        <v/>
      </c>
      <c r="CR114" s="22" t="str">
        <f t="shared" si="240"/>
        <v/>
      </c>
      <c r="CS114" s="22" t="str">
        <f t="shared" si="240"/>
        <v/>
      </c>
      <c r="CT114" s="22" t="str">
        <f t="shared" ref="CT114:DA114" si="241">IF(AND(CT108="subgroup 5",CT90="Fe3+",CT92="Al3+",CT76="Fluor-"),"Fluor-buergerite",IF(AND(CT108="subgroup 5",CT92="Al3+",CT90="Al3+",CT76="Fluor-"),"'Fluor-olenite'",IF(AND(CT108="subgroup 5",CT92="Al3+",CT90="Al3+",CT76&lt;&gt;"Fluor-"),"Olenite",IF(AND(CT108="subgroup 5",CT92="Al3+",CT90="Fe3+",CT76&lt;&gt;"Fluor-"),"'Buergerite'",""))))</f>
        <v/>
      </c>
      <c r="CU114" s="22" t="str">
        <f t="shared" si="241"/>
        <v/>
      </c>
      <c r="CV114" s="22" t="str">
        <f t="shared" si="241"/>
        <v/>
      </c>
      <c r="CW114" s="22" t="str">
        <f t="shared" si="241"/>
        <v/>
      </c>
      <c r="CX114" s="22" t="str">
        <f t="shared" si="241"/>
        <v>Olenite</v>
      </c>
      <c r="CY114" s="22" t="str">
        <f t="shared" si="241"/>
        <v/>
      </c>
      <c r="CZ114" s="22" t="str">
        <f t="shared" si="241"/>
        <v/>
      </c>
      <c r="DA114" s="22" t="str">
        <f t="shared" si="241"/>
        <v/>
      </c>
    </row>
    <row r="115" spans="1:105" ht="36.75" customHeight="1" x14ac:dyDescent="0.25">
      <c r="A115" s="21" t="s">
        <v>127</v>
      </c>
      <c r="B115" s="22" t="str">
        <f>IF(AND(B108="subgroup 6",B79="Al3+",B75="Hydroxy-"),"'Na-Al-Al-Al root name'",IF(AND(B108="subgroup 6",B79="Al3+",B75="Fluor-"),"'Fluor-Na-Al-Al-Al root name'",IF(AND(B108="subgroup 6",B79="B3+",B75="Hydroxy-"),"'Na-Al-Al-B root name'",IF(AND(B108="subgroup 6",B79="B3+",B75="Fluor-"),"'Fluor-Na-Al-Al-B root name'",IF(OR(B109&lt;&gt;"",B110&lt;&gt;"",B111&lt;&gt;"",B112&lt;&gt;"",B113&lt;&gt;"",B114&lt;&gt;""),"",IF(B108&lt;&gt;"","check for error or possible new species",""))))))</f>
        <v/>
      </c>
      <c r="C115" s="22" t="str">
        <f t="shared" ref="C115:AG115" si="242">IF(AND(C108="subgroup 6",C80="Al3+",C76="Hydroxy-"),"'Na-Al-Al-Al root name'",IF(AND(C108="subgroup 6",C80="Al3+",C76="Fluor-"),"'Fluor-Na-Al-Al-Al root name'",IF(AND(C108="subgroup 6",C80="B3+",C76="Hydroxy-"),"'Na-Al-Al-B root name'",IF(AND(C108="subgroup 6",C80="B3+",C76="Fluor-"),"'Fluor-Na-Al-Al-B root name'",""))))</f>
        <v/>
      </c>
      <c r="D115" s="22" t="str">
        <f t="shared" si="242"/>
        <v/>
      </c>
      <c r="E115" s="22" t="str">
        <f t="shared" si="242"/>
        <v/>
      </c>
      <c r="F115" s="22" t="str">
        <f t="shared" si="242"/>
        <v/>
      </c>
      <c r="G115" s="22" t="str">
        <f t="shared" si="242"/>
        <v/>
      </c>
      <c r="H115" s="22" t="str">
        <f t="shared" si="242"/>
        <v/>
      </c>
      <c r="I115" s="22" t="str">
        <f t="shared" si="242"/>
        <v/>
      </c>
      <c r="J115" s="22" t="str">
        <f t="shared" si="242"/>
        <v/>
      </c>
      <c r="K115" s="22" t="str">
        <f t="shared" si="242"/>
        <v/>
      </c>
      <c r="L115" s="22" t="str">
        <f t="shared" si="242"/>
        <v/>
      </c>
      <c r="M115" s="22" t="str">
        <f t="shared" si="242"/>
        <v/>
      </c>
      <c r="N115" s="22" t="str">
        <f t="shared" si="242"/>
        <v/>
      </c>
      <c r="O115" s="22" t="str">
        <f t="shared" si="242"/>
        <v/>
      </c>
      <c r="P115" s="22" t="str">
        <f t="shared" si="242"/>
        <v/>
      </c>
      <c r="Q115" s="22" t="str">
        <f t="shared" si="242"/>
        <v/>
      </c>
      <c r="R115" s="22" t="str">
        <f t="shared" si="242"/>
        <v/>
      </c>
      <c r="S115" s="22" t="str">
        <f t="shared" si="242"/>
        <v/>
      </c>
      <c r="T115" s="22" t="str">
        <f t="shared" si="242"/>
        <v/>
      </c>
      <c r="U115" s="22" t="str">
        <f t="shared" si="242"/>
        <v/>
      </c>
      <c r="V115" s="22" t="str">
        <f t="shared" si="242"/>
        <v/>
      </c>
      <c r="W115" s="22" t="str">
        <f t="shared" si="242"/>
        <v/>
      </c>
      <c r="X115" s="22" t="str">
        <f t="shared" si="242"/>
        <v/>
      </c>
      <c r="Y115" s="22" t="str">
        <f t="shared" si="242"/>
        <v/>
      </c>
      <c r="Z115" s="22" t="str">
        <f t="shared" si="242"/>
        <v/>
      </c>
      <c r="AA115" s="22" t="str">
        <f t="shared" si="242"/>
        <v/>
      </c>
      <c r="AB115" s="22" t="str">
        <f t="shared" si="242"/>
        <v/>
      </c>
      <c r="AC115" s="22" t="str">
        <f t="shared" si="242"/>
        <v/>
      </c>
      <c r="AD115" s="22" t="str">
        <f t="shared" si="242"/>
        <v/>
      </c>
      <c r="AE115" s="22" t="str">
        <f t="shared" si="242"/>
        <v/>
      </c>
      <c r="AF115" s="22" t="str">
        <f t="shared" si="242"/>
        <v/>
      </c>
      <c r="AG115" s="22" t="str">
        <f t="shared" si="242"/>
        <v/>
      </c>
      <c r="AH115" s="22" t="str">
        <f t="shared" ref="AH115:BM115" si="243">IF(AND(AH108="subgroup 6",AH80="Al3+",AH76="Hydroxy-"),"'Na-Al-Al-Al root name'",IF(AND(AH108="subgroup 6",AH80="Al3+",AH76="Fluor-"),"'Fluor-Na-Al-Al-Al root name'",IF(AND(AH108="subgroup 6",AH80="B3+",AH76="Hydroxy-"),"'Na-Al-Al-B root name'",IF(AND(AH108="subgroup 6",AH80="B3+",AH76="Fluor-"),"'Fluor-Na-Al-Al-B root name'",""))))</f>
        <v/>
      </c>
      <c r="AI115" s="22" t="str">
        <f t="shared" si="243"/>
        <v/>
      </c>
      <c r="AJ115" s="22" t="str">
        <f t="shared" si="243"/>
        <v/>
      </c>
      <c r="AK115" s="22" t="str">
        <f t="shared" si="243"/>
        <v/>
      </c>
      <c r="AL115" s="22" t="str">
        <f t="shared" si="243"/>
        <v/>
      </c>
      <c r="AM115" s="22" t="str">
        <f t="shared" si="243"/>
        <v/>
      </c>
      <c r="AN115" s="22" t="str">
        <f t="shared" si="243"/>
        <v/>
      </c>
      <c r="AO115" s="22" t="str">
        <f t="shared" si="243"/>
        <v/>
      </c>
      <c r="AP115" s="22" t="str">
        <f t="shared" si="243"/>
        <v/>
      </c>
      <c r="AQ115" s="22" t="str">
        <f t="shared" si="243"/>
        <v/>
      </c>
      <c r="AR115" s="22" t="str">
        <f t="shared" si="243"/>
        <v/>
      </c>
      <c r="AS115" s="22" t="str">
        <f t="shared" si="243"/>
        <v/>
      </c>
      <c r="AT115" s="22" t="str">
        <f t="shared" si="243"/>
        <v/>
      </c>
      <c r="AU115" s="22" t="str">
        <f t="shared" si="243"/>
        <v/>
      </c>
      <c r="AV115" s="22" t="str">
        <f t="shared" si="243"/>
        <v/>
      </c>
      <c r="AW115" s="22" t="str">
        <f t="shared" si="243"/>
        <v/>
      </c>
      <c r="AX115" s="22" t="str">
        <f t="shared" si="243"/>
        <v/>
      </c>
      <c r="AY115" s="22" t="str">
        <f t="shared" si="243"/>
        <v/>
      </c>
      <c r="AZ115" s="22" t="str">
        <f t="shared" si="243"/>
        <v/>
      </c>
      <c r="BA115" s="22" t="str">
        <f t="shared" si="243"/>
        <v/>
      </c>
      <c r="BB115" s="22" t="str">
        <f t="shared" si="243"/>
        <v/>
      </c>
      <c r="BC115" s="22" t="str">
        <f t="shared" si="243"/>
        <v/>
      </c>
      <c r="BD115" s="22" t="str">
        <f t="shared" si="243"/>
        <v/>
      </c>
      <c r="BE115" s="22" t="str">
        <f t="shared" si="243"/>
        <v/>
      </c>
      <c r="BF115" s="22" t="str">
        <f t="shared" si="243"/>
        <v/>
      </c>
      <c r="BG115" s="22" t="str">
        <f t="shared" si="243"/>
        <v/>
      </c>
      <c r="BH115" s="22" t="str">
        <f t="shared" si="243"/>
        <v/>
      </c>
      <c r="BI115" s="22" t="str">
        <f t="shared" si="243"/>
        <v/>
      </c>
      <c r="BJ115" s="22" t="str">
        <f t="shared" si="243"/>
        <v/>
      </c>
      <c r="BK115" s="22" t="str">
        <f t="shared" si="243"/>
        <v/>
      </c>
      <c r="BL115" s="22" t="str">
        <f t="shared" si="243"/>
        <v/>
      </c>
      <c r="BM115" s="22" t="str">
        <f t="shared" si="243"/>
        <v/>
      </c>
      <c r="BN115" s="22" t="str">
        <f t="shared" ref="BN115:CS115" si="244">IF(AND(BN108="subgroup 6",BN80="Al3+",BN76="Hydroxy-"),"'Na-Al-Al-Al root name'",IF(AND(BN108="subgroup 6",BN80="Al3+",BN76="Fluor-"),"'Fluor-Na-Al-Al-Al root name'",IF(AND(BN108="subgroup 6",BN80="B3+",BN76="Hydroxy-"),"'Na-Al-Al-B root name'",IF(AND(BN108="subgroup 6",BN80="B3+",BN76="Fluor-"),"'Fluor-Na-Al-Al-B root name'",""))))</f>
        <v/>
      </c>
      <c r="BO115" s="22" t="str">
        <f t="shared" si="244"/>
        <v/>
      </c>
      <c r="BP115" s="22" t="str">
        <f t="shared" si="244"/>
        <v/>
      </c>
      <c r="BQ115" s="22" t="str">
        <f t="shared" si="244"/>
        <v/>
      </c>
      <c r="BR115" s="22" t="str">
        <f t="shared" si="244"/>
        <v/>
      </c>
      <c r="BS115" s="22" t="str">
        <f t="shared" si="244"/>
        <v/>
      </c>
      <c r="BT115" s="22" t="str">
        <f t="shared" si="244"/>
        <v/>
      </c>
      <c r="BU115" s="22" t="str">
        <f t="shared" si="244"/>
        <v/>
      </c>
      <c r="BV115" s="22" t="str">
        <f t="shared" si="244"/>
        <v/>
      </c>
      <c r="BW115" s="22" t="str">
        <f t="shared" si="244"/>
        <v/>
      </c>
      <c r="BX115" s="22" t="str">
        <f t="shared" si="244"/>
        <v/>
      </c>
      <c r="BY115" s="22" t="str">
        <f t="shared" si="244"/>
        <v/>
      </c>
      <c r="BZ115" s="22" t="str">
        <f t="shared" si="244"/>
        <v/>
      </c>
      <c r="CA115" s="22" t="str">
        <f t="shared" si="244"/>
        <v/>
      </c>
      <c r="CB115" s="22" t="str">
        <f t="shared" si="244"/>
        <v>'Na-Al-Al-Al root name'</v>
      </c>
      <c r="CC115" s="22" t="str">
        <f t="shared" si="244"/>
        <v>'Na-Al-Al-B root name'</v>
      </c>
      <c r="CD115" s="22" t="str">
        <f t="shared" si="244"/>
        <v>'Fluor-Na-Al-Al-Al root name'</v>
      </c>
      <c r="CE115" s="22" t="str">
        <f t="shared" si="244"/>
        <v>'Fluor-Na-Al-Al-B root name'</v>
      </c>
      <c r="CF115" s="22" t="str">
        <f t="shared" si="244"/>
        <v/>
      </c>
      <c r="CG115" s="22" t="str">
        <f t="shared" si="244"/>
        <v/>
      </c>
      <c r="CH115" s="22" t="str">
        <f t="shared" si="244"/>
        <v/>
      </c>
      <c r="CI115" s="22" t="str">
        <f t="shared" si="244"/>
        <v/>
      </c>
      <c r="CJ115" s="22" t="str">
        <f t="shared" si="244"/>
        <v/>
      </c>
      <c r="CK115" s="22" t="str">
        <f t="shared" si="244"/>
        <v/>
      </c>
      <c r="CL115" s="22" t="str">
        <f t="shared" si="244"/>
        <v/>
      </c>
      <c r="CM115" s="22" t="str">
        <f t="shared" si="244"/>
        <v/>
      </c>
      <c r="CN115" s="22" t="str">
        <f t="shared" si="244"/>
        <v/>
      </c>
      <c r="CO115" s="22" t="str">
        <f t="shared" si="244"/>
        <v/>
      </c>
      <c r="CP115" s="22" t="str">
        <f t="shared" si="244"/>
        <v/>
      </c>
      <c r="CQ115" s="22" t="str">
        <f t="shared" si="244"/>
        <v/>
      </c>
      <c r="CR115" s="22" t="str">
        <f t="shared" si="244"/>
        <v/>
      </c>
      <c r="CS115" s="22" t="str">
        <f t="shared" si="244"/>
        <v/>
      </c>
      <c r="CT115" s="22" t="str">
        <f t="shared" ref="CT115:DA115" si="245">IF(AND(CT108="subgroup 6",CT80="Al3+",CT76="Hydroxy-"),"'Na-Al-Al-Al root name'",IF(AND(CT108="subgroup 6",CT80="Al3+",CT76="Fluor-"),"'Fluor-Na-Al-Al-Al root name'",IF(AND(CT108="subgroup 6",CT80="B3+",CT76="Hydroxy-"),"'Na-Al-Al-B root name'",IF(AND(CT108="subgroup 6",CT80="B3+",CT76="Fluor-"),"'Fluor-Na-Al-Al-B root name'",""))))</f>
        <v/>
      </c>
      <c r="CU115" s="22" t="str">
        <f t="shared" si="245"/>
        <v/>
      </c>
      <c r="CV115" s="22" t="str">
        <f t="shared" si="245"/>
        <v/>
      </c>
      <c r="CW115" s="22" t="str">
        <f t="shared" si="245"/>
        <v/>
      </c>
      <c r="CX115" s="22" t="str">
        <f t="shared" si="245"/>
        <v/>
      </c>
      <c r="CY115" s="22" t="str">
        <f t="shared" si="245"/>
        <v/>
      </c>
      <c r="CZ115" s="22" t="str">
        <f t="shared" si="245"/>
        <v/>
      </c>
      <c r="DA115" s="22" t="str">
        <f t="shared" si="245"/>
        <v/>
      </c>
    </row>
    <row r="116" spans="1:105" ht="13.2" x14ac:dyDescent="0.25">
      <c r="A116" s="16"/>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row>
    <row r="117" spans="1:105" ht="26.4" x14ac:dyDescent="0.25">
      <c r="A117" s="24" t="s">
        <v>128</v>
      </c>
      <c r="B117" s="25" t="str">
        <f t="shared" ref="B117:AG117" si="246">IF(B74="Calcic",IF(AND(B99&gt;0.5,B100&gt;=0.5,B103&lt;0.5),"subgroup 1",IF(AND(B99&gt;0.5,B100&gt;=0.5,B103&gt;=0.5),"subgroup 3",IF(AND(B99&lt;=0.5,B100&gt;=0.5,B103&lt;0.5),"subgroup 2",IF(AND(B99&lt;=0.5,B100&gt;=0.5,B103&gt;=0.5),"subgroup 4","")))),"")</f>
        <v/>
      </c>
      <c r="C117" s="25" t="str">
        <f t="shared" si="246"/>
        <v/>
      </c>
      <c r="D117" s="25" t="str">
        <f t="shared" si="246"/>
        <v/>
      </c>
      <c r="E117" s="25" t="str">
        <f t="shared" si="246"/>
        <v>subgroup 2</v>
      </c>
      <c r="F117" s="25" t="str">
        <f t="shared" si="246"/>
        <v/>
      </c>
      <c r="G117" s="25" t="str">
        <f t="shared" si="246"/>
        <v/>
      </c>
      <c r="H117" s="25" t="str">
        <f t="shared" si="246"/>
        <v/>
      </c>
      <c r="I117" s="25" t="str">
        <f t="shared" si="246"/>
        <v/>
      </c>
      <c r="J117" s="25" t="str">
        <f t="shared" si="246"/>
        <v/>
      </c>
      <c r="K117" s="25" t="str">
        <f t="shared" si="246"/>
        <v/>
      </c>
      <c r="L117" s="25" t="str">
        <f t="shared" si="246"/>
        <v>subgroup 1</v>
      </c>
      <c r="M117" s="25" t="str">
        <f t="shared" si="246"/>
        <v>subgroup 1</v>
      </c>
      <c r="N117" s="25" t="str">
        <f t="shared" si="246"/>
        <v>subgroup 2</v>
      </c>
      <c r="O117" s="25" t="str">
        <f t="shared" si="246"/>
        <v/>
      </c>
      <c r="P117" s="25" t="str">
        <f t="shared" si="246"/>
        <v/>
      </c>
      <c r="Q117" s="25" t="str">
        <f t="shared" si="246"/>
        <v/>
      </c>
      <c r="R117" s="25" t="str">
        <f t="shared" si="246"/>
        <v/>
      </c>
      <c r="S117" s="25" t="str">
        <f t="shared" si="246"/>
        <v/>
      </c>
      <c r="T117" s="25" t="str">
        <f t="shared" si="246"/>
        <v/>
      </c>
      <c r="U117" s="25" t="str">
        <f t="shared" si="246"/>
        <v/>
      </c>
      <c r="V117" s="25" t="str">
        <f t="shared" si="246"/>
        <v/>
      </c>
      <c r="W117" s="25" t="str">
        <f t="shared" si="246"/>
        <v/>
      </c>
      <c r="X117" s="25" t="str">
        <f t="shared" si="246"/>
        <v/>
      </c>
      <c r="Y117" s="25" t="str">
        <f t="shared" si="246"/>
        <v/>
      </c>
      <c r="Z117" s="25" t="str">
        <f t="shared" si="246"/>
        <v/>
      </c>
      <c r="AA117" s="25" t="str">
        <f t="shared" si="246"/>
        <v/>
      </c>
      <c r="AB117" s="25" t="str">
        <f t="shared" si="246"/>
        <v>subgroup 2</v>
      </c>
      <c r="AC117" s="25" t="str">
        <f t="shared" si="246"/>
        <v>subgroup 1</v>
      </c>
      <c r="AD117" s="25" t="str">
        <f t="shared" si="246"/>
        <v>subgroup 1</v>
      </c>
      <c r="AE117" s="25" t="str">
        <f t="shared" si="246"/>
        <v/>
      </c>
      <c r="AF117" s="25" t="str">
        <f t="shared" si="246"/>
        <v/>
      </c>
      <c r="AG117" s="25" t="str">
        <f t="shared" si="246"/>
        <v/>
      </c>
      <c r="AH117" s="25" t="str">
        <f t="shared" ref="AH117:BM117" si="247">IF(AH74="Calcic",IF(AND(AH99&gt;0.5,AH100&gt;=0.5,AH103&lt;0.5),"subgroup 1",IF(AND(AH99&gt;0.5,AH100&gt;=0.5,AH103&gt;=0.5),"subgroup 3",IF(AND(AH99&lt;=0.5,AH100&gt;=0.5,AH103&lt;0.5),"subgroup 2",IF(AND(AH99&lt;=0.5,AH100&gt;=0.5,AH103&gt;=0.5),"subgroup 4","")))),"")</f>
        <v/>
      </c>
      <c r="AI117" s="25" t="str">
        <f t="shared" si="247"/>
        <v/>
      </c>
      <c r="AJ117" s="25" t="str">
        <f t="shared" si="247"/>
        <v/>
      </c>
      <c r="AK117" s="25" t="str">
        <f t="shared" si="247"/>
        <v/>
      </c>
      <c r="AL117" s="25" t="str">
        <f t="shared" si="247"/>
        <v/>
      </c>
      <c r="AM117" s="25" t="str">
        <f t="shared" si="247"/>
        <v/>
      </c>
      <c r="AN117" s="25" t="str">
        <f t="shared" si="247"/>
        <v/>
      </c>
      <c r="AO117" s="25" t="str">
        <f t="shared" si="247"/>
        <v>subgroup 1</v>
      </c>
      <c r="AP117" s="25" t="str">
        <f t="shared" si="247"/>
        <v/>
      </c>
      <c r="AQ117" s="25" t="str">
        <f t="shared" si="247"/>
        <v/>
      </c>
      <c r="AR117" s="25" t="str">
        <f t="shared" si="247"/>
        <v/>
      </c>
      <c r="AS117" s="25" t="str">
        <f t="shared" si="247"/>
        <v/>
      </c>
      <c r="AT117" s="25" t="str">
        <f t="shared" si="247"/>
        <v>subgroup 1</v>
      </c>
      <c r="AU117" s="25" t="str">
        <f t="shared" si="247"/>
        <v/>
      </c>
      <c r="AV117" s="25" t="str">
        <f t="shared" si="247"/>
        <v>subgroup 2</v>
      </c>
      <c r="AW117" s="25" t="str">
        <f t="shared" si="247"/>
        <v/>
      </c>
      <c r="AX117" s="25" t="str">
        <f t="shared" si="247"/>
        <v/>
      </c>
      <c r="AY117" s="25" t="str">
        <f t="shared" si="247"/>
        <v/>
      </c>
      <c r="AZ117" s="25" t="str">
        <f t="shared" si="247"/>
        <v/>
      </c>
      <c r="BA117" s="25" t="str">
        <f t="shared" si="247"/>
        <v/>
      </c>
      <c r="BB117" s="25" t="str">
        <f t="shared" si="247"/>
        <v/>
      </c>
      <c r="BC117" s="25" t="str">
        <f t="shared" si="247"/>
        <v/>
      </c>
      <c r="BD117" s="25" t="str">
        <f t="shared" si="247"/>
        <v/>
      </c>
      <c r="BE117" s="25" t="str">
        <f t="shared" si="247"/>
        <v/>
      </c>
      <c r="BF117" s="25" t="str">
        <f t="shared" si="247"/>
        <v/>
      </c>
      <c r="BG117" s="25" t="str">
        <f t="shared" si="247"/>
        <v/>
      </c>
      <c r="BH117" s="25" t="str">
        <f t="shared" si="247"/>
        <v/>
      </c>
      <c r="BI117" s="25" t="str">
        <f t="shared" si="247"/>
        <v/>
      </c>
      <c r="BJ117" s="25" t="str">
        <f t="shared" si="247"/>
        <v/>
      </c>
      <c r="BK117" s="25" t="str">
        <f t="shared" si="247"/>
        <v/>
      </c>
      <c r="BL117" s="25" t="str">
        <f t="shared" si="247"/>
        <v/>
      </c>
      <c r="BM117" s="25" t="str">
        <f t="shared" si="247"/>
        <v/>
      </c>
      <c r="BN117" s="25" t="str">
        <f t="shared" ref="BN117:CS117" si="248">IF(BN74="Calcic",IF(AND(BN99&gt;0.5,BN100&gt;=0.5,BN103&lt;0.5),"subgroup 1",IF(AND(BN99&gt;0.5,BN100&gt;=0.5,BN103&gt;=0.5),"subgroup 3",IF(AND(BN99&lt;=0.5,BN100&gt;=0.5,BN103&lt;0.5),"subgroup 2",IF(AND(BN99&lt;=0.5,BN100&gt;=0.5,BN103&gt;=0.5),"subgroup 4","")))),"")</f>
        <v/>
      </c>
      <c r="BO117" s="25" t="str">
        <f t="shared" si="248"/>
        <v/>
      </c>
      <c r="BP117" s="25" t="str">
        <f t="shared" si="248"/>
        <v/>
      </c>
      <c r="BQ117" s="25" t="str">
        <f t="shared" si="248"/>
        <v/>
      </c>
      <c r="BR117" s="25" t="str">
        <f t="shared" si="248"/>
        <v>subgroup 1</v>
      </c>
      <c r="BS117" s="25" t="str">
        <f t="shared" si="248"/>
        <v/>
      </c>
      <c r="BT117" s="25" t="str">
        <f t="shared" si="248"/>
        <v/>
      </c>
      <c r="BU117" s="25" t="str">
        <f t="shared" si="248"/>
        <v/>
      </c>
      <c r="BV117" s="25" t="str">
        <f t="shared" si="248"/>
        <v/>
      </c>
      <c r="BW117" s="25" t="str">
        <f t="shared" si="248"/>
        <v/>
      </c>
      <c r="BX117" s="25" t="str">
        <f t="shared" si="248"/>
        <v/>
      </c>
      <c r="BY117" s="25" t="str">
        <f t="shared" si="248"/>
        <v/>
      </c>
      <c r="BZ117" s="25" t="str">
        <f t="shared" si="248"/>
        <v/>
      </c>
      <c r="CA117" s="25" t="str">
        <f t="shared" si="248"/>
        <v/>
      </c>
      <c r="CB117" s="25" t="str">
        <f t="shared" si="248"/>
        <v/>
      </c>
      <c r="CC117" s="25" t="str">
        <f t="shared" si="248"/>
        <v/>
      </c>
      <c r="CD117" s="25" t="str">
        <f t="shared" si="248"/>
        <v/>
      </c>
      <c r="CE117" s="25" t="str">
        <f t="shared" si="248"/>
        <v/>
      </c>
      <c r="CF117" s="25" t="str">
        <f t="shared" si="248"/>
        <v>subgroup 3</v>
      </c>
      <c r="CG117" s="25" t="str">
        <f t="shared" si="248"/>
        <v>subgroup 3</v>
      </c>
      <c r="CH117" s="25" t="str">
        <f t="shared" si="248"/>
        <v>subgroup 4</v>
      </c>
      <c r="CI117" s="25" t="str">
        <f t="shared" si="248"/>
        <v/>
      </c>
      <c r="CJ117" s="25" t="str">
        <f t="shared" si="248"/>
        <v/>
      </c>
      <c r="CK117" s="25" t="str">
        <f t="shared" si="248"/>
        <v/>
      </c>
      <c r="CL117" s="25" t="str">
        <f t="shared" si="248"/>
        <v/>
      </c>
      <c r="CM117" s="25" t="str">
        <f t="shared" si="248"/>
        <v/>
      </c>
      <c r="CN117" s="25" t="str">
        <f t="shared" si="248"/>
        <v/>
      </c>
      <c r="CO117" s="25" t="str">
        <f t="shared" si="248"/>
        <v>subgroup 2</v>
      </c>
      <c r="CP117" s="25" t="str">
        <f t="shared" si="248"/>
        <v>subgroup 1</v>
      </c>
      <c r="CQ117" s="25" t="str">
        <f t="shared" si="248"/>
        <v/>
      </c>
      <c r="CR117" s="25" t="str">
        <f t="shared" si="248"/>
        <v/>
      </c>
      <c r="CS117" s="25" t="str">
        <f t="shared" si="248"/>
        <v/>
      </c>
      <c r="CT117" s="25" t="str">
        <f t="shared" ref="CT117:DA117" si="249">IF(CT74="Calcic",IF(AND(CT99&gt;0.5,CT100&gt;=0.5,CT103&lt;0.5),"subgroup 1",IF(AND(CT99&gt;0.5,CT100&gt;=0.5,CT103&gt;=0.5),"subgroup 3",IF(AND(CT99&lt;=0.5,CT100&gt;=0.5,CT103&lt;0.5),"subgroup 2",IF(AND(CT99&lt;=0.5,CT100&gt;=0.5,CT103&gt;=0.5),"subgroup 4","")))),"")</f>
        <v/>
      </c>
      <c r="CU117" s="25" t="str">
        <f t="shared" si="249"/>
        <v>subgroup 1</v>
      </c>
      <c r="CV117" s="25" t="str">
        <f t="shared" si="249"/>
        <v>subgroup 2</v>
      </c>
      <c r="CW117" s="25" t="str">
        <f t="shared" si="249"/>
        <v/>
      </c>
      <c r="CX117" s="25" t="str">
        <f t="shared" si="249"/>
        <v/>
      </c>
      <c r="CY117" s="25" t="str">
        <f t="shared" si="249"/>
        <v/>
      </c>
      <c r="CZ117" s="25" t="str">
        <f t="shared" si="249"/>
        <v/>
      </c>
      <c r="DA117" s="25" t="str">
        <f t="shared" si="249"/>
        <v/>
      </c>
    </row>
    <row r="118" spans="1:105" ht="26.4" x14ac:dyDescent="0.25">
      <c r="A118" s="23" t="s">
        <v>133</v>
      </c>
      <c r="B118" s="26" t="str">
        <f t="shared" ref="B118:AG118" si="250">IF(AND(B117="subgroup 1",B92="Al3+",B84="Mg2+",B76="Fluor-"),"Fluor-uvite",IF(AND(B117="subgroup 1",B92="Al3+",B84="Mg2+",B76="Hydroxy-"),"Uvite",IF(AND(B117="subgroup 1",B92="Al3+",B84="Fe2+",B76="Fluor-"),"'Fluor-feruvite'",IF(AND(B117="subgroup 1",B92="Al3+",B84="Fe2+",B76="Hydroxy-"),"Feruvite",""))))</f>
        <v/>
      </c>
      <c r="C118" s="26" t="str">
        <f t="shared" si="250"/>
        <v/>
      </c>
      <c r="D118" s="26" t="str">
        <f t="shared" si="250"/>
        <v/>
      </c>
      <c r="E118" s="26" t="str">
        <f t="shared" si="250"/>
        <v/>
      </c>
      <c r="F118" s="26" t="str">
        <f t="shared" si="250"/>
        <v/>
      </c>
      <c r="G118" s="26" t="str">
        <f t="shared" si="250"/>
        <v/>
      </c>
      <c r="H118" s="26" t="str">
        <f t="shared" si="250"/>
        <v/>
      </c>
      <c r="I118" s="26" t="str">
        <f t="shared" si="250"/>
        <v/>
      </c>
      <c r="J118" s="26" t="str">
        <f t="shared" si="250"/>
        <v/>
      </c>
      <c r="K118" s="26" t="str">
        <f t="shared" si="250"/>
        <v/>
      </c>
      <c r="L118" s="26" t="str">
        <f t="shared" si="250"/>
        <v>Fluor-uvite</v>
      </c>
      <c r="M118" s="26" t="str">
        <f t="shared" si="250"/>
        <v>Feruvite</v>
      </c>
      <c r="N118" s="26" t="str">
        <f t="shared" si="250"/>
        <v/>
      </c>
      <c r="O118" s="26" t="str">
        <f t="shared" si="250"/>
        <v/>
      </c>
      <c r="P118" s="26" t="str">
        <f t="shared" si="250"/>
        <v/>
      </c>
      <c r="Q118" s="26" t="str">
        <f t="shared" si="250"/>
        <v/>
      </c>
      <c r="R118" s="26" t="str">
        <f t="shared" si="250"/>
        <v/>
      </c>
      <c r="S118" s="26" t="str">
        <f t="shared" si="250"/>
        <v/>
      </c>
      <c r="T118" s="26" t="str">
        <f t="shared" si="250"/>
        <v/>
      </c>
      <c r="U118" s="26" t="str">
        <f t="shared" si="250"/>
        <v/>
      </c>
      <c r="V118" s="26" t="str">
        <f t="shared" si="250"/>
        <v/>
      </c>
      <c r="W118" s="26" t="str">
        <f t="shared" si="250"/>
        <v/>
      </c>
      <c r="X118" s="26" t="str">
        <f t="shared" si="250"/>
        <v/>
      </c>
      <c r="Y118" s="26" t="str">
        <f t="shared" si="250"/>
        <v/>
      </c>
      <c r="Z118" s="26" t="str">
        <f t="shared" si="250"/>
        <v/>
      </c>
      <c r="AA118" s="26" t="str">
        <f t="shared" si="250"/>
        <v/>
      </c>
      <c r="AB118" s="26" t="str">
        <f t="shared" si="250"/>
        <v/>
      </c>
      <c r="AC118" s="26" t="str">
        <f t="shared" si="250"/>
        <v>Uvite</v>
      </c>
      <c r="AD118" s="26" t="str">
        <f t="shared" si="250"/>
        <v>'Fluor-feruvite'</v>
      </c>
      <c r="AE118" s="26" t="str">
        <f t="shared" si="250"/>
        <v/>
      </c>
      <c r="AF118" s="26" t="str">
        <f t="shared" si="250"/>
        <v/>
      </c>
      <c r="AG118" s="26" t="str">
        <f t="shared" si="250"/>
        <v/>
      </c>
      <c r="AH118" s="26" t="str">
        <f t="shared" ref="AH118:BM118" si="251">IF(AND(AH117="subgroup 1",AH92="Al3+",AH84="Mg2+",AH76="Fluor-"),"Fluor-uvite",IF(AND(AH117="subgroup 1",AH92="Al3+",AH84="Mg2+",AH76="Hydroxy-"),"Uvite",IF(AND(AH117="subgroup 1",AH92="Al3+",AH84="Fe2+",AH76="Fluor-"),"'Fluor-feruvite'",IF(AND(AH117="subgroup 1",AH92="Al3+",AH84="Fe2+",AH76="Hydroxy-"),"Feruvite",""))))</f>
        <v/>
      </c>
      <c r="AI118" s="26" t="str">
        <f t="shared" si="251"/>
        <v/>
      </c>
      <c r="AJ118" s="26" t="str">
        <f t="shared" si="251"/>
        <v/>
      </c>
      <c r="AK118" s="26" t="str">
        <f t="shared" si="251"/>
        <v/>
      </c>
      <c r="AL118" s="26" t="str">
        <f t="shared" si="251"/>
        <v/>
      </c>
      <c r="AM118" s="26" t="str">
        <f t="shared" si="251"/>
        <v/>
      </c>
      <c r="AN118" s="26" t="str">
        <f t="shared" si="251"/>
        <v/>
      </c>
      <c r="AO118" s="26" t="str">
        <f t="shared" si="251"/>
        <v>Uvite</v>
      </c>
      <c r="AP118" s="26" t="str">
        <f t="shared" si="251"/>
        <v/>
      </c>
      <c r="AQ118" s="26" t="str">
        <f t="shared" si="251"/>
        <v/>
      </c>
      <c r="AR118" s="26" t="str">
        <f t="shared" si="251"/>
        <v/>
      </c>
      <c r="AS118" s="26" t="str">
        <f t="shared" si="251"/>
        <v/>
      </c>
      <c r="AT118" s="26" t="str">
        <f t="shared" si="251"/>
        <v>Fluor-uvite</v>
      </c>
      <c r="AU118" s="26" t="str">
        <f t="shared" si="251"/>
        <v/>
      </c>
      <c r="AV118" s="26" t="str">
        <f t="shared" si="251"/>
        <v/>
      </c>
      <c r="AW118" s="26" t="str">
        <f t="shared" si="251"/>
        <v/>
      </c>
      <c r="AX118" s="26" t="str">
        <f t="shared" si="251"/>
        <v/>
      </c>
      <c r="AY118" s="26" t="str">
        <f t="shared" si="251"/>
        <v/>
      </c>
      <c r="AZ118" s="26" t="str">
        <f t="shared" si="251"/>
        <v/>
      </c>
      <c r="BA118" s="26" t="str">
        <f t="shared" si="251"/>
        <v/>
      </c>
      <c r="BB118" s="26" t="str">
        <f t="shared" si="251"/>
        <v/>
      </c>
      <c r="BC118" s="26" t="str">
        <f t="shared" si="251"/>
        <v/>
      </c>
      <c r="BD118" s="26" t="str">
        <f t="shared" si="251"/>
        <v/>
      </c>
      <c r="BE118" s="26" t="str">
        <f t="shared" si="251"/>
        <v/>
      </c>
      <c r="BF118" s="26" t="str">
        <f t="shared" si="251"/>
        <v/>
      </c>
      <c r="BG118" s="26" t="str">
        <f t="shared" si="251"/>
        <v/>
      </c>
      <c r="BH118" s="26" t="str">
        <f t="shared" si="251"/>
        <v/>
      </c>
      <c r="BI118" s="26" t="str">
        <f t="shared" si="251"/>
        <v/>
      </c>
      <c r="BJ118" s="26" t="str">
        <f t="shared" si="251"/>
        <v/>
      </c>
      <c r="BK118" s="26" t="str">
        <f t="shared" si="251"/>
        <v/>
      </c>
      <c r="BL118" s="26" t="str">
        <f t="shared" si="251"/>
        <v/>
      </c>
      <c r="BM118" s="26" t="str">
        <f t="shared" si="251"/>
        <v/>
      </c>
      <c r="BN118" s="26" t="str">
        <f t="shared" ref="BN118:CS118" si="252">IF(AND(BN117="subgroup 1",BN92="Al3+",BN84="Mg2+",BN76="Fluor-"),"Fluor-uvite",IF(AND(BN117="subgroup 1",BN92="Al3+",BN84="Mg2+",BN76="Hydroxy-"),"Uvite",IF(AND(BN117="subgroup 1",BN92="Al3+",BN84="Fe2+",BN76="Fluor-"),"'Fluor-feruvite'",IF(AND(BN117="subgroup 1",BN92="Al3+",BN84="Fe2+",BN76="Hydroxy-"),"Feruvite",""))))</f>
        <v/>
      </c>
      <c r="BO118" s="26" t="str">
        <f t="shared" si="252"/>
        <v/>
      </c>
      <c r="BP118" s="26" t="str">
        <f t="shared" si="252"/>
        <v/>
      </c>
      <c r="BQ118" s="26" t="str">
        <f t="shared" si="252"/>
        <v/>
      </c>
      <c r="BR118" s="26" t="str">
        <f t="shared" si="252"/>
        <v>'Fluor-feruvite'</v>
      </c>
      <c r="BS118" s="26" t="str">
        <f t="shared" si="252"/>
        <v/>
      </c>
      <c r="BT118" s="26" t="str">
        <f t="shared" si="252"/>
        <v/>
      </c>
      <c r="BU118" s="26" t="str">
        <f t="shared" si="252"/>
        <v/>
      </c>
      <c r="BV118" s="26" t="str">
        <f t="shared" si="252"/>
        <v/>
      </c>
      <c r="BW118" s="26" t="str">
        <f t="shared" si="252"/>
        <v/>
      </c>
      <c r="BX118" s="26" t="str">
        <f t="shared" si="252"/>
        <v/>
      </c>
      <c r="BY118" s="26" t="str">
        <f t="shared" si="252"/>
        <v/>
      </c>
      <c r="BZ118" s="26" t="str">
        <f t="shared" si="252"/>
        <v/>
      </c>
      <c r="CA118" s="26" t="str">
        <f t="shared" si="252"/>
        <v/>
      </c>
      <c r="CB118" s="26" t="str">
        <f t="shared" si="252"/>
        <v/>
      </c>
      <c r="CC118" s="26" t="str">
        <f t="shared" si="252"/>
        <v/>
      </c>
      <c r="CD118" s="26" t="str">
        <f t="shared" si="252"/>
        <v/>
      </c>
      <c r="CE118" s="26" t="str">
        <f t="shared" si="252"/>
        <v/>
      </c>
      <c r="CF118" s="26" t="str">
        <f t="shared" si="252"/>
        <v/>
      </c>
      <c r="CG118" s="26" t="str">
        <f t="shared" si="252"/>
        <v/>
      </c>
      <c r="CH118" s="26" t="str">
        <f t="shared" si="252"/>
        <v/>
      </c>
      <c r="CI118" s="26" t="str">
        <f t="shared" si="252"/>
        <v/>
      </c>
      <c r="CJ118" s="26" t="str">
        <f t="shared" si="252"/>
        <v/>
      </c>
      <c r="CK118" s="26" t="str">
        <f t="shared" si="252"/>
        <v/>
      </c>
      <c r="CL118" s="26" t="str">
        <f t="shared" si="252"/>
        <v/>
      </c>
      <c r="CM118" s="26" t="str">
        <f t="shared" si="252"/>
        <v/>
      </c>
      <c r="CN118" s="26" t="str">
        <f t="shared" si="252"/>
        <v/>
      </c>
      <c r="CO118" s="26" t="str">
        <f t="shared" si="252"/>
        <v/>
      </c>
      <c r="CP118" s="26" t="str">
        <f t="shared" si="252"/>
        <v>Feruvite</v>
      </c>
      <c r="CQ118" s="26" t="str">
        <f t="shared" si="252"/>
        <v/>
      </c>
      <c r="CR118" s="26" t="str">
        <f t="shared" si="252"/>
        <v/>
      </c>
      <c r="CS118" s="26" t="str">
        <f t="shared" si="252"/>
        <v/>
      </c>
      <c r="CT118" s="26" t="str">
        <f t="shared" ref="CT118:DA118" si="253">IF(AND(CT117="subgroup 1",CT92="Al3+",CT84="Mg2+",CT76="Fluor-"),"Fluor-uvite",IF(AND(CT117="subgroup 1",CT92="Al3+",CT84="Mg2+",CT76="Hydroxy-"),"Uvite",IF(AND(CT117="subgroup 1",CT92="Al3+",CT84="Fe2+",CT76="Fluor-"),"'Fluor-feruvite'",IF(AND(CT117="subgroup 1",CT92="Al3+",CT84="Fe2+",CT76="Hydroxy-"),"Feruvite",""))))</f>
        <v/>
      </c>
      <c r="CU118" s="26" t="str">
        <f t="shared" si="253"/>
        <v>Feruvite</v>
      </c>
      <c r="CV118" s="26" t="str">
        <f t="shared" si="253"/>
        <v/>
      </c>
      <c r="CW118" s="26" t="str">
        <f t="shared" si="253"/>
        <v/>
      </c>
      <c r="CX118" s="26" t="str">
        <f t="shared" si="253"/>
        <v/>
      </c>
      <c r="CY118" s="26" t="str">
        <f t="shared" si="253"/>
        <v/>
      </c>
      <c r="CZ118" s="26" t="str">
        <f t="shared" si="253"/>
        <v/>
      </c>
      <c r="DA118" s="26" t="str">
        <f t="shared" si="253"/>
        <v/>
      </c>
    </row>
    <row r="119" spans="1:105" ht="39.6" x14ac:dyDescent="0.25">
      <c r="A119" s="23" t="s">
        <v>130</v>
      </c>
      <c r="B119" s="26" t="str">
        <f t="shared" ref="B119:AG119" si="254">IF(AND(B117="subgroup 2",B76="Hydroxy-"),"'Liddcoatite'",IF(AND(B117="subgroup 2",B76="Fluor-"),"Fluor-liddcoatite",""))</f>
        <v/>
      </c>
      <c r="C119" s="26" t="str">
        <f t="shared" si="254"/>
        <v/>
      </c>
      <c r="D119" s="26" t="str">
        <f t="shared" si="254"/>
        <v/>
      </c>
      <c r="E119" s="26" t="str">
        <f t="shared" si="254"/>
        <v>Fluor-liddcoatite</v>
      </c>
      <c r="F119" s="26" t="str">
        <f t="shared" si="254"/>
        <v/>
      </c>
      <c r="G119" s="26" t="str">
        <f t="shared" si="254"/>
        <v/>
      </c>
      <c r="H119" s="26" t="str">
        <f t="shared" si="254"/>
        <v/>
      </c>
      <c r="I119" s="26" t="str">
        <f t="shared" si="254"/>
        <v/>
      </c>
      <c r="J119" s="26" t="str">
        <f t="shared" si="254"/>
        <v/>
      </c>
      <c r="K119" s="26" t="str">
        <f t="shared" si="254"/>
        <v/>
      </c>
      <c r="L119" s="26" t="str">
        <f t="shared" si="254"/>
        <v/>
      </c>
      <c r="M119" s="26" t="str">
        <f t="shared" si="254"/>
        <v/>
      </c>
      <c r="N119" s="26" t="str">
        <f t="shared" si="254"/>
        <v>Fluor-liddcoatite</v>
      </c>
      <c r="O119" s="26" t="str">
        <f t="shared" si="254"/>
        <v/>
      </c>
      <c r="P119" s="26" t="str">
        <f t="shared" si="254"/>
        <v/>
      </c>
      <c r="Q119" s="26" t="str">
        <f t="shared" si="254"/>
        <v/>
      </c>
      <c r="R119" s="26" t="str">
        <f t="shared" si="254"/>
        <v/>
      </c>
      <c r="S119" s="26" t="str">
        <f t="shared" si="254"/>
        <v/>
      </c>
      <c r="T119" s="26" t="str">
        <f t="shared" si="254"/>
        <v/>
      </c>
      <c r="U119" s="26" t="str">
        <f t="shared" si="254"/>
        <v/>
      </c>
      <c r="V119" s="26" t="str">
        <f t="shared" si="254"/>
        <v/>
      </c>
      <c r="W119" s="26" t="str">
        <f t="shared" si="254"/>
        <v/>
      </c>
      <c r="X119" s="26" t="str">
        <f t="shared" si="254"/>
        <v/>
      </c>
      <c r="Y119" s="26" t="str">
        <f t="shared" si="254"/>
        <v/>
      </c>
      <c r="Z119" s="26" t="str">
        <f t="shared" si="254"/>
        <v/>
      </c>
      <c r="AA119" s="26" t="str">
        <f t="shared" si="254"/>
        <v/>
      </c>
      <c r="AB119" s="26" t="str">
        <f t="shared" si="254"/>
        <v>'Liddcoatite'</v>
      </c>
      <c r="AC119" s="26" t="str">
        <f t="shared" si="254"/>
        <v/>
      </c>
      <c r="AD119" s="26" t="str">
        <f t="shared" si="254"/>
        <v/>
      </c>
      <c r="AE119" s="26" t="str">
        <f t="shared" si="254"/>
        <v/>
      </c>
      <c r="AF119" s="26" t="str">
        <f t="shared" si="254"/>
        <v/>
      </c>
      <c r="AG119" s="26" t="str">
        <f t="shared" si="254"/>
        <v/>
      </c>
      <c r="AH119" s="26" t="str">
        <f t="shared" ref="AH119:BM119" si="255">IF(AND(AH117="subgroup 2",AH76="Hydroxy-"),"'Liddcoatite'",IF(AND(AH117="subgroup 2",AH76="Fluor-"),"Fluor-liddcoatite",""))</f>
        <v/>
      </c>
      <c r="AI119" s="26" t="str">
        <f t="shared" si="255"/>
        <v/>
      </c>
      <c r="AJ119" s="26" t="str">
        <f t="shared" si="255"/>
        <v/>
      </c>
      <c r="AK119" s="26" t="str">
        <f t="shared" si="255"/>
        <v/>
      </c>
      <c r="AL119" s="26" t="str">
        <f t="shared" si="255"/>
        <v/>
      </c>
      <c r="AM119" s="26" t="str">
        <f t="shared" si="255"/>
        <v/>
      </c>
      <c r="AN119" s="26" t="str">
        <f t="shared" si="255"/>
        <v/>
      </c>
      <c r="AO119" s="26" t="str">
        <f t="shared" si="255"/>
        <v/>
      </c>
      <c r="AP119" s="26" t="str">
        <f t="shared" si="255"/>
        <v/>
      </c>
      <c r="AQ119" s="26" t="str">
        <f t="shared" si="255"/>
        <v/>
      </c>
      <c r="AR119" s="26" t="str">
        <f t="shared" si="255"/>
        <v/>
      </c>
      <c r="AS119" s="26" t="str">
        <f t="shared" si="255"/>
        <v/>
      </c>
      <c r="AT119" s="26" t="str">
        <f t="shared" si="255"/>
        <v/>
      </c>
      <c r="AU119" s="26" t="str">
        <f t="shared" si="255"/>
        <v/>
      </c>
      <c r="AV119" s="26" t="str">
        <f t="shared" si="255"/>
        <v>'Liddcoatite'</v>
      </c>
      <c r="AW119" s="26" t="str">
        <f t="shared" si="255"/>
        <v/>
      </c>
      <c r="AX119" s="26" t="str">
        <f t="shared" si="255"/>
        <v/>
      </c>
      <c r="AY119" s="26" t="str">
        <f t="shared" si="255"/>
        <v/>
      </c>
      <c r="AZ119" s="26" t="str">
        <f t="shared" si="255"/>
        <v/>
      </c>
      <c r="BA119" s="26" t="str">
        <f t="shared" si="255"/>
        <v/>
      </c>
      <c r="BB119" s="26" t="str">
        <f t="shared" si="255"/>
        <v/>
      </c>
      <c r="BC119" s="26" t="str">
        <f t="shared" si="255"/>
        <v/>
      </c>
      <c r="BD119" s="26" t="str">
        <f t="shared" si="255"/>
        <v/>
      </c>
      <c r="BE119" s="26" t="str">
        <f t="shared" si="255"/>
        <v/>
      </c>
      <c r="BF119" s="26" t="str">
        <f t="shared" si="255"/>
        <v/>
      </c>
      <c r="BG119" s="26" t="str">
        <f t="shared" si="255"/>
        <v/>
      </c>
      <c r="BH119" s="26" t="str">
        <f t="shared" si="255"/>
        <v/>
      </c>
      <c r="BI119" s="26" t="str">
        <f t="shared" si="255"/>
        <v/>
      </c>
      <c r="BJ119" s="26" t="str">
        <f t="shared" si="255"/>
        <v/>
      </c>
      <c r="BK119" s="26" t="str">
        <f t="shared" si="255"/>
        <v/>
      </c>
      <c r="BL119" s="26" t="str">
        <f t="shared" si="255"/>
        <v/>
      </c>
      <c r="BM119" s="26" t="str">
        <f t="shared" si="255"/>
        <v/>
      </c>
      <c r="BN119" s="26" t="str">
        <f t="shared" ref="BN119:CS119" si="256">IF(AND(BN117="subgroup 2",BN76="Hydroxy-"),"'Liddcoatite'",IF(AND(BN117="subgroup 2",BN76="Fluor-"),"Fluor-liddcoatite",""))</f>
        <v/>
      </c>
      <c r="BO119" s="26" t="str">
        <f t="shared" si="256"/>
        <v/>
      </c>
      <c r="BP119" s="26" t="str">
        <f t="shared" si="256"/>
        <v/>
      </c>
      <c r="BQ119" s="26" t="str">
        <f t="shared" si="256"/>
        <v/>
      </c>
      <c r="BR119" s="26" t="str">
        <f t="shared" si="256"/>
        <v/>
      </c>
      <c r="BS119" s="26" t="str">
        <f t="shared" si="256"/>
        <v/>
      </c>
      <c r="BT119" s="26" t="str">
        <f t="shared" si="256"/>
        <v/>
      </c>
      <c r="BU119" s="26" t="str">
        <f t="shared" si="256"/>
        <v/>
      </c>
      <c r="BV119" s="26" t="str">
        <f t="shared" si="256"/>
        <v/>
      </c>
      <c r="BW119" s="26" t="str">
        <f t="shared" si="256"/>
        <v/>
      </c>
      <c r="BX119" s="26" t="str">
        <f t="shared" si="256"/>
        <v/>
      </c>
      <c r="BY119" s="26" t="str">
        <f t="shared" si="256"/>
        <v/>
      </c>
      <c r="BZ119" s="26" t="str">
        <f t="shared" si="256"/>
        <v/>
      </c>
      <c r="CA119" s="26" t="str">
        <f t="shared" si="256"/>
        <v/>
      </c>
      <c r="CB119" s="26" t="str">
        <f t="shared" si="256"/>
        <v/>
      </c>
      <c r="CC119" s="26" t="str">
        <f t="shared" si="256"/>
        <v/>
      </c>
      <c r="CD119" s="26" t="str">
        <f t="shared" si="256"/>
        <v/>
      </c>
      <c r="CE119" s="26" t="str">
        <f t="shared" si="256"/>
        <v/>
      </c>
      <c r="CF119" s="26" t="str">
        <f t="shared" si="256"/>
        <v/>
      </c>
      <c r="CG119" s="26" t="str">
        <f t="shared" si="256"/>
        <v/>
      </c>
      <c r="CH119" s="26" t="str">
        <f t="shared" si="256"/>
        <v/>
      </c>
      <c r="CI119" s="26" t="str">
        <f t="shared" si="256"/>
        <v/>
      </c>
      <c r="CJ119" s="26" t="str">
        <f t="shared" si="256"/>
        <v/>
      </c>
      <c r="CK119" s="26" t="str">
        <f t="shared" si="256"/>
        <v/>
      </c>
      <c r="CL119" s="26" t="str">
        <f t="shared" si="256"/>
        <v/>
      </c>
      <c r="CM119" s="26" t="str">
        <f t="shared" si="256"/>
        <v/>
      </c>
      <c r="CN119" s="26" t="str">
        <f t="shared" si="256"/>
        <v/>
      </c>
      <c r="CO119" s="26" t="str">
        <f t="shared" si="256"/>
        <v>'Liddcoatite'</v>
      </c>
      <c r="CP119" s="26" t="str">
        <f t="shared" si="256"/>
        <v/>
      </c>
      <c r="CQ119" s="26" t="str">
        <f t="shared" si="256"/>
        <v/>
      </c>
      <c r="CR119" s="26" t="str">
        <f t="shared" si="256"/>
        <v/>
      </c>
      <c r="CS119" s="26" t="str">
        <f t="shared" si="256"/>
        <v/>
      </c>
      <c r="CT119" s="26" t="str">
        <f t="shared" ref="CT119:DA119" si="257">IF(AND(CT117="subgroup 2",CT76="Hydroxy-"),"'Liddcoatite'",IF(AND(CT117="subgroup 2",CT76="Fluor-"),"Fluor-liddcoatite",""))</f>
        <v/>
      </c>
      <c r="CU119" s="26" t="str">
        <f t="shared" si="257"/>
        <v/>
      </c>
      <c r="CV119" s="26" t="str">
        <f t="shared" si="257"/>
        <v>Fluor-liddcoatite</v>
      </c>
      <c r="CW119" s="26" t="str">
        <f t="shared" si="257"/>
        <v/>
      </c>
      <c r="CX119" s="26" t="str">
        <f t="shared" si="257"/>
        <v/>
      </c>
      <c r="CY119" s="26" t="str">
        <f t="shared" si="257"/>
        <v/>
      </c>
      <c r="CZ119" s="26" t="str">
        <f t="shared" si="257"/>
        <v/>
      </c>
      <c r="DA119" s="26" t="str">
        <f t="shared" si="257"/>
        <v/>
      </c>
    </row>
    <row r="120" spans="1:105" ht="26.4" x14ac:dyDescent="0.25">
      <c r="A120" s="23" t="s">
        <v>124</v>
      </c>
      <c r="B120" s="26" t="str">
        <f t="shared" ref="B120:AG120" si="258">IF(AND(B117="subgroup 3",B84="Mg2+"),"'Ca-Mg-O root name'",IF(AND(B117="subgroup 3",B84="Fe2+"),"'Ca-Fe-O root name'",""))</f>
        <v/>
      </c>
      <c r="C120" s="26" t="str">
        <f t="shared" si="258"/>
        <v/>
      </c>
      <c r="D120" s="26" t="str">
        <f t="shared" si="258"/>
        <v/>
      </c>
      <c r="E120" s="26" t="str">
        <f t="shared" si="258"/>
        <v/>
      </c>
      <c r="F120" s="26" t="str">
        <f t="shared" si="258"/>
        <v/>
      </c>
      <c r="G120" s="26" t="str">
        <f t="shared" si="258"/>
        <v/>
      </c>
      <c r="H120" s="26" t="str">
        <f t="shared" si="258"/>
        <v/>
      </c>
      <c r="I120" s="26" t="str">
        <f t="shared" si="258"/>
        <v/>
      </c>
      <c r="J120" s="26" t="str">
        <f t="shared" si="258"/>
        <v/>
      </c>
      <c r="K120" s="26" t="str">
        <f t="shared" si="258"/>
        <v/>
      </c>
      <c r="L120" s="26" t="str">
        <f t="shared" si="258"/>
        <v/>
      </c>
      <c r="M120" s="26" t="str">
        <f t="shared" si="258"/>
        <v/>
      </c>
      <c r="N120" s="26" t="str">
        <f t="shared" si="258"/>
        <v/>
      </c>
      <c r="O120" s="26" t="str">
        <f t="shared" si="258"/>
        <v/>
      </c>
      <c r="P120" s="26" t="str">
        <f t="shared" si="258"/>
        <v/>
      </c>
      <c r="Q120" s="26" t="str">
        <f t="shared" si="258"/>
        <v/>
      </c>
      <c r="R120" s="26" t="str">
        <f t="shared" si="258"/>
        <v/>
      </c>
      <c r="S120" s="26" t="str">
        <f t="shared" si="258"/>
        <v/>
      </c>
      <c r="T120" s="26" t="str">
        <f t="shared" si="258"/>
        <v/>
      </c>
      <c r="U120" s="26" t="str">
        <f t="shared" si="258"/>
        <v/>
      </c>
      <c r="V120" s="26" t="str">
        <f t="shared" si="258"/>
        <v/>
      </c>
      <c r="W120" s="26" t="str">
        <f t="shared" si="258"/>
        <v/>
      </c>
      <c r="X120" s="26" t="str">
        <f t="shared" si="258"/>
        <v/>
      </c>
      <c r="Y120" s="26" t="str">
        <f t="shared" si="258"/>
        <v/>
      </c>
      <c r="Z120" s="26" t="str">
        <f t="shared" si="258"/>
        <v/>
      </c>
      <c r="AA120" s="26" t="str">
        <f t="shared" si="258"/>
        <v/>
      </c>
      <c r="AB120" s="26" t="str">
        <f t="shared" si="258"/>
        <v/>
      </c>
      <c r="AC120" s="26" t="str">
        <f t="shared" si="258"/>
        <v/>
      </c>
      <c r="AD120" s="26" t="str">
        <f t="shared" si="258"/>
        <v/>
      </c>
      <c r="AE120" s="26" t="str">
        <f t="shared" si="258"/>
        <v/>
      </c>
      <c r="AF120" s="26" t="str">
        <f t="shared" si="258"/>
        <v/>
      </c>
      <c r="AG120" s="26" t="str">
        <f t="shared" si="258"/>
        <v/>
      </c>
      <c r="AH120" s="26" t="str">
        <f t="shared" ref="AH120:BM120" si="259">IF(AND(AH117="subgroup 3",AH84="Mg2+"),"'Ca-Mg-O root name'",IF(AND(AH117="subgroup 3",AH84="Fe2+"),"'Ca-Fe-O root name'",""))</f>
        <v/>
      </c>
      <c r="AI120" s="26" t="str">
        <f t="shared" si="259"/>
        <v/>
      </c>
      <c r="AJ120" s="26" t="str">
        <f t="shared" si="259"/>
        <v/>
      </c>
      <c r="AK120" s="26" t="str">
        <f t="shared" si="259"/>
        <v/>
      </c>
      <c r="AL120" s="26" t="str">
        <f t="shared" si="259"/>
        <v/>
      </c>
      <c r="AM120" s="26" t="str">
        <f t="shared" si="259"/>
        <v/>
      </c>
      <c r="AN120" s="26" t="str">
        <f t="shared" si="259"/>
        <v/>
      </c>
      <c r="AO120" s="26" t="str">
        <f t="shared" si="259"/>
        <v/>
      </c>
      <c r="AP120" s="26" t="str">
        <f t="shared" si="259"/>
        <v/>
      </c>
      <c r="AQ120" s="26" t="str">
        <f t="shared" si="259"/>
        <v/>
      </c>
      <c r="AR120" s="26" t="str">
        <f t="shared" si="259"/>
        <v/>
      </c>
      <c r="AS120" s="26" t="str">
        <f t="shared" si="259"/>
        <v/>
      </c>
      <c r="AT120" s="26" t="str">
        <f t="shared" si="259"/>
        <v/>
      </c>
      <c r="AU120" s="26" t="str">
        <f t="shared" si="259"/>
        <v/>
      </c>
      <c r="AV120" s="26" t="str">
        <f t="shared" si="259"/>
        <v/>
      </c>
      <c r="AW120" s="26" t="str">
        <f t="shared" si="259"/>
        <v/>
      </c>
      <c r="AX120" s="26" t="str">
        <f t="shared" si="259"/>
        <v/>
      </c>
      <c r="AY120" s="26" t="str">
        <f t="shared" si="259"/>
        <v/>
      </c>
      <c r="AZ120" s="26" t="str">
        <f t="shared" si="259"/>
        <v/>
      </c>
      <c r="BA120" s="26" t="str">
        <f t="shared" si="259"/>
        <v/>
      </c>
      <c r="BB120" s="26" t="str">
        <f t="shared" si="259"/>
        <v/>
      </c>
      <c r="BC120" s="26" t="str">
        <f t="shared" si="259"/>
        <v/>
      </c>
      <c r="BD120" s="26" t="str">
        <f t="shared" si="259"/>
        <v/>
      </c>
      <c r="BE120" s="26" t="str">
        <f t="shared" si="259"/>
        <v/>
      </c>
      <c r="BF120" s="26" t="str">
        <f t="shared" si="259"/>
        <v/>
      </c>
      <c r="BG120" s="26" t="str">
        <f t="shared" si="259"/>
        <v/>
      </c>
      <c r="BH120" s="26" t="str">
        <f t="shared" si="259"/>
        <v/>
      </c>
      <c r="BI120" s="26" t="str">
        <f t="shared" si="259"/>
        <v/>
      </c>
      <c r="BJ120" s="26" t="str">
        <f t="shared" si="259"/>
        <v/>
      </c>
      <c r="BK120" s="26" t="str">
        <f t="shared" si="259"/>
        <v/>
      </c>
      <c r="BL120" s="26" t="str">
        <f t="shared" si="259"/>
        <v/>
      </c>
      <c r="BM120" s="26" t="str">
        <f t="shared" si="259"/>
        <v/>
      </c>
      <c r="BN120" s="26" t="str">
        <f t="shared" ref="BN120:CS120" si="260">IF(AND(BN117="subgroup 3",BN84="Mg2+"),"'Ca-Mg-O root name'",IF(AND(BN117="subgroup 3",BN84="Fe2+"),"'Ca-Fe-O root name'",""))</f>
        <v/>
      </c>
      <c r="BO120" s="26" t="str">
        <f t="shared" si="260"/>
        <v/>
      </c>
      <c r="BP120" s="26" t="str">
        <f t="shared" si="260"/>
        <v/>
      </c>
      <c r="BQ120" s="26" t="str">
        <f t="shared" si="260"/>
        <v/>
      </c>
      <c r="BR120" s="26" t="str">
        <f t="shared" si="260"/>
        <v/>
      </c>
      <c r="BS120" s="26" t="str">
        <f t="shared" si="260"/>
        <v/>
      </c>
      <c r="BT120" s="26" t="str">
        <f t="shared" si="260"/>
        <v/>
      </c>
      <c r="BU120" s="26" t="str">
        <f t="shared" si="260"/>
        <v/>
      </c>
      <c r="BV120" s="26" t="str">
        <f t="shared" si="260"/>
        <v/>
      </c>
      <c r="BW120" s="26" t="str">
        <f t="shared" si="260"/>
        <v/>
      </c>
      <c r="BX120" s="26" t="str">
        <f t="shared" si="260"/>
        <v/>
      </c>
      <c r="BY120" s="26" t="str">
        <f t="shared" si="260"/>
        <v/>
      </c>
      <c r="BZ120" s="26" t="str">
        <f t="shared" si="260"/>
        <v/>
      </c>
      <c r="CA120" s="26" t="str">
        <f t="shared" si="260"/>
        <v/>
      </c>
      <c r="CB120" s="26" t="str">
        <f t="shared" si="260"/>
        <v/>
      </c>
      <c r="CC120" s="26" t="str">
        <f t="shared" si="260"/>
        <v/>
      </c>
      <c r="CD120" s="26" t="str">
        <f t="shared" si="260"/>
        <v/>
      </c>
      <c r="CE120" s="26" t="str">
        <f t="shared" si="260"/>
        <v/>
      </c>
      <c r="CF120" s="26" t="str">
        <f t="shared" si="260"/>
        <v>'Ca-Mg-O root name'</v>
      </c>
      <c r="CG120" s="26" t="str">
        <f t="shared" si="260"/>
        <v>'Ca-Fe-O root name'</v>
      </c>
      <c r="CH120" s="26" t="str">
        <f t="shared" si="260"/>
        <v/>
      </c>
      <c r="CI120" s="26" t="str">
        <f t="shared" si="260"/>
        <v/>
      </c>
      <c r="CJ120" s="26" t="str">
        <f t="shared" si="260"/>
        <v/>
      </c>
      <c r="CK120" s="26" t="str">
        <f t="shared" si="260"/>
        <v/>
      </c>
      <c r="CL120" s="26" t="str">
        <f t="shared" si="260"/>
        <v/>
      </c>
      <c r="CM120" s="26" t="str">
        <f t="shared" si="260"/>
        <v/>
      </c>
      <c r="CN120" s="26" t="str">
        <f t="shared" si="260"/>
        <v/>
      </c>
      <c r="CO120" s="26" t="str">
        <f t="shared" si="260"/>
        <v/>
      </c>
      <c r="CP120" s="26" t="str">
        <f t="shared" si="260"/>
        <v/>
      </c>
      <c r="CQ120" s="26" t="str">
        <f t="shared" si="260"/>
        <v/>
      </c>
      <c r="CR120" s="26" t="str">
        <f t="shared" si="260"/>
        <v/>
      </c>
      <c r="CS120" s="26" t="str">
        <f t="shared" si="260"/>
        <v/>
      </c>
      <c r="CT120" s="26" t="str">
        <f t="shared" ref="CT120:DA120" si="261">IF(AND(CT117="subgroup 3",CT84="Mg2+"),"'Ca-Mg-O root name'",IF(AND(CT117="subgroup 3",CT84="Fe2+"),"'Ca-Fe-O root name'",""))</f>
        <v/>
      </c>
      <c r="CU120" s="26" t="str">
        <f t="shared" si="261"/>
        <v/>
      </c>
      <c r="CV120" s="26" t="str">
        <f t="shared" si="261"/>
        <v/>
      </c>
      <c r="CW120" s="26" t="str">
        <f t="shared" si="261"/>
        <v/>
      </c>
      <c r="CX120" s="26" t="str">
        <f t="shared" si="261"/>
        <v/>
      </c>
      <c r="CY120" s="26" t="str">
        <f t="shared" si="261"/>
        <v/>
      </c>
      <c r="CZ120" s="26" t="str">
        <f t="shared" si="261"/>
        <v/>
      </c>
      <c r="DA120" s="26" t="str">
        <f t="shared" si="261"/>
        <v/>
      </c>
    </row>
    <row r="121" spans="1:105" ht="26.4" x14ac:dyDescent="0.25">
      <c r="A121" s="23" t="s">
        <v>125</v>
      </c>
      <c r="B121" s="26" t="str">
        <f t="shared" ref="B121:AG121" si="262">IF(AND(B117="subgroup 4",B92="Al3+"),"'Ca-Li-O root name'","")</f>
        <v/>
      </c>
      <c r="C121" s="26" t="str">
        <f t="shared" si="262"/>
        <v/>
      </c>
      <c r="D121" s="26" t="str">
        <f t="shared" si="262"/>
        <v/>
      </c>
      <c r="E121" s="26" t="str">
        <f t="shared" si="262"/>
        <v/>
      </c>
      <c r="F121" s="26" t="str">
        <f t="shared" si="262"/>
        <v/>
      </c>
      <c r="G121" s="26" t="str">
        <f t="shared" si="262"/>
        <v/>
      </c>
      <c r="H121" s="26" t="str">
        <f t="shared" si="262"/>
        <v/>
      </c>
      <c r="I121" s="26" t="str">
        <f t="shared" si="262"/>
        <v/>
      </c>
      <c r="J121" s="26" t="str">
        <f t="shared" si="262"/>
        <v/>
      </c>
      <c r="K121" s="26" t="str">
        <f t="shared" si="262"/>
        <v/>
      </c>
      <c r="L121" s="26" t="str">
        <f t="shared" si="262"/>
        <v/>
      </c>
      <c r="M121" s="26" t="str">
        <f t="shared" si="262"/>
        <v/>
      </c>
      <c r="N121" s="26" t="str">
        <f t="shared" si="262"/>
        <v/>
      </c>
      <c r="O121" s="26" t="str">
        <f t="shared" si="262"/>
        <v/>
      </c>
      <c r="P121" s="26" t="str">
        <f t="shared" si="262"/>
        <v/>
      </c>
      <c r="Q121" s="26" t="str">
        <f t="shared" si="262"/>
        <v/>
      </c>
      <c r="R121" s="26" t="str">
        <f t="shared" si="262"/>
        <v/>
      </c>
      <c r="S121" s="26" t="str">
        <f t="shared" si="262"/>
        <v/>
      </c>
      <c r="T121" s="26" t="str">
        <f t="shared" si="262"/>
        <v/>
      </c>
      <c r="U121" s="26" t="str">
        <f t="shared" si="262"/>
        <v/>
      </c>
      <c r="V121" s="26" t="str">
        <f t="shared" si="262"/>
        <v/>
      </c>
      <c r="W121" s="26" t="str">
        <f t="shared" si="262"/>
        <v/>
      </c>
      <c r="X121" s="26" t="str">
        <f t="shared" si="262"/>
        <v/>
      </c>
      <c r="Y121" s="26" t="str">
        <f t="shared" si="262"/>
        <v/>
      </c>
      <c r="Z121" s="26" t="str">
        <f t="shared" si="262"/>
        <v/>
      </c>
      <c r="AA121" s="26" t="str">
        <f t="shared" si="262"/>
        <v/>
      </c>
      <c r="AB121" s="26" t="str">
        <f t="shared" si="262"/>
        <v/>
      </c>
      <c r="AC121" s="26" t="str">
        <f t="shared" si="262"/>
        <v/>
      </c>
      <c r="AD121" s="26" t="str">
        <f t="shared" si="262"/>
        <v/>
      </c>
      <c r="AE121" s="26" t="str">
        <f t="shared" si="262"/>
        <v/>
      </c>
      <c r="AF121" s="26" t="str">
        <f t="shared" si="262"/>
        <v/>
      </c>
      <c r="AG121" s="26" t="str">
        <f t="shared" si="262"/>
        <v/>
      </c>
      <c r="AH121" s="26" t="str">
        <f t="shared" ref="AH121:BM121" si="263">IF(AND(AH117="subgroup 4",AH92="Al3+"),"'Ca-Li-O root name'","")</f>
        <v/>
      </c>
      <c r="AI121" s="26" t="str">
        <f t="shared" si="263"/>
        <v/>
      </c>
      <c r="AJ121" s="26" t="str">
        <f t="shared" si="263"/>
        <v/>
      </c>
      <c r="AK121" s="26" t="str">
        <f t="shared" si="263"/>
        <v/>
      </c>
      <c r="AL121" s="26" t="str">
        <f t="shared" si="263"/>
        <v/>
      </c>
      <c r="AM121" s="26" t="str">
        <f t="shared" si="263"/>
        <v/>
      </c>
      <c r="AN121" s="26" t="str">
        <f t="shared" si="263"/>
        <v/>
      </c>
      <c r="AO121" s="26" t="str">
        <f t="shared" si="263"/>
        <v/>
      </c>
      <c r="AP121" s="26" t="str">
        <f t="shared" si="263"/>
        <v/>
      </c>
      <c r="AQ121" s="26" t="str">
        <f t="shared" si="263"/>
        <v/>
      </c>
      <c r="AR121" s="26" t="str">
        <f t="shared" si="263"/>
        <v/>
      </c>
      <c r="AS121" s="26" t="str">
        <f t="shared" si="263"/>
        <v/>
      </c>
      <c r="AT121" s="26" t="str">
        <f t="shared" si="263"/>
        <v/>
      </c>
      <c r="AU121" s="26" t="str">
        <f t="shared" si="263"/>
        <v/>
      </c>
      <c r="AV121" s="26" t="str">
        <f t="shared" si="263"/>
        <v/>
      </c>
      <c r="AW121" s="26" t="str">
        <f t="shared" si="263"/>
        <v/>
      </c>
      <c r="AX121" s="26" t="str">
        <f t="shared" si="263"/>
        <v/>
      </c>
      <c r="AY121" s="26" t="str">
        <f t="shared" si="263"/>
        <v/>
      </c>
      <c r="AZ121" s="26" t="str">
        <f t="shared" si="263"/>
        <v/>
      </c>
      <c r="BA121" s="26" t="str">
        <f t="shared" si="263"/>
        <v/>
      </c>
      <c r="BB121" s="26" t="str">
        <f t="shared" si="263"/>
        <v/>
      </c>
      <c r="BC121" s="26" t="str">
        <f t="shared" si="263"/>
        <v/>
      </c>
      <c r="BD121" s="26" t="str">
        <f t="shared" si="263"/>
        <v/>
      </c>
      <c r="BE121" s="26" t="str">
        <f t="shared" si="263"/>
        <v/>
      </c>
      <c r="BF121" s="26" t="str">
        <f t="shared" si="263"/>
        <v/>
      </c>
      <c r="BG121" s="26" t="str">
        <f t="shared" si="263"/>
        <v/>
      </c>
      <c r="BH121" s="26" t="str">
        <f t="shared" si="263"/>
        <v/>
      </c>
      <c r="BI121" s="26" t="str">
        <f t="shared" si="263"/>
        <v/>
      </c>
      <c r="BJ121" s="26" t="str">
        <f t="shared" si="263"/>
        <v/>
      </c>
      <c r="BK121" s="26" t="str">
        <f t="shared" si="263"/>
        <v/>
      </c>
      <c r="BL121" s="26" t="str">
        <f t="shared" si="263"/>
        <v/>
      </c>
      <c r="BM121" s="26" t="str">
        <f t="shared" si="263"/>
        <v/>
      </c>
      <c r="BN121" s="26" t="str">
        <f t="shared" ref="BN121:CS121" si="264">IF(AND(BN117="subgroup 4",BN92="Al3+"),"'Ca-Li-O root name'","")</f>
        <v/>
      </c>
      <c r="BO121" s="26" t="str">
        <f t="shared" si="264"/>
        <v/>
      </c>
      <c r="BP121" s="26" t="str">
        <f t="shared" si="264"/>
        <v/>
      </c>
      <c r="BQ121" s="26" t="str">
        <f t="shared" si="264"/>
        <v/>
      </c>
      <c r="BR121" s="26" t="str">
        <f t="shared" si="264"/>
        <v/>
      </c>
      <c r="BS121" s="26" t="str">
        <f t="shared" si="264"/>
        <v/>
      </c>
      <c r="BT121" s="26" t="str">
        <f t="shared" si="264"/>
        <v/>
      </c>
      <c r="BU121" s="26" t="str">
        <f t="shared" si="264"/>
        <v/>
      </c>
      <c r="BV121" s="26" t="str">
        <f t="shared" si="264"/>
        <v/>
      </c>
      <c r="BW121" s="26" t="str">
        <f t="shared" si="264"/>
        <v/>
      </c>
      <c r="BX121" s="26" t="str">
        <f t="shared" si="264"/>
        <v/>
      </c>
      <c r="BY121" s="26" t="str">
        <f t="shared" si="264"/>
        <v/>
      </c>
      <c r="BZ121" s="26" t="str">
        <f t="shared" si="264"/>
        <v/>
      </c>
      <c r="CA121" s="26" t="str">
        <f t="shared" si="264"/>
        <v/>
      </c>
      <c r="CB121" s="26" t="str">
        <f t="shared" si="264"/>
        <v/>
      </c>
      <c r="CC121" s="26" t="str">
        <f t="shared" si="264"/>
        <v/>
      </c>
      <c r="CD121" s="26" t="str">
        <f t="shared" si="264"/>
        <v/>
      </c>
      <c r="CE121" s="26" t="str">
        <f t="shared" si="264"/>
        <v/>
      </c>
      <c r="CF121" s="26" t="str">
        <f t="shared" si="264"/>
        <v/>
      </c>
      <c r="CG121" s="26" t="str">
        <f t="shared" si="264"/>
        <v/>
      </c>
      <c r="CH121" s="26" t="str">
        <f t="shared" si="264"/>
        <v>'Ca-Li-O root name'</v>
      </c>
      <c r="CI121" s="26" t="str">
        <f t="shared" si="264"/>
        <v/>
      </c>
      <c r="CJ121" s="26" t="str">
        <f t="shared" si="264"/>
        <v/>
      </c>
      <c r="CK121" s="26" t="str">
        <f t="shared" si="264"/>
        <v/>
      </c>
      <c r="CL121" s="26" t="str">
        <f t="shared" si="264"/>
        <v/>
      </c>
      <c r="CM121" s="26" t="str">
        <f t="shared" si="264"/>
        <v/>
      </c>
      <c r="CN121" s="26" t="str">
        <f t="shared" si="264"/>
        <v/>
      </c>
      <c r="CO121" s="26" t="str">
        <f t="shared" si="264"/>
        <v/>
      </c>
      <c r="CP121" s="26" t="str">
        <f t="shared" si="264"/>
        <v/>
      </c>
      <c r="CQ121" s="26" t="str">
        <f t="shared" si="264"/>
        <v/>
      </c>
      <c r="CR121" s="26" t="str">
        <f t="shared" si="264"/>
        <v/>
      </c>
      <c r="CS121" s="26" t="str">
        <f t="shared" si="264"/>
        <v/>
      </c>
      <c r="CT121" s="26" t="str">
        <f t="shared" ref="CT121:DA121" si="265">IF(AND(CT117="subgroup 4",CT92="Al3+"),"'Ca-Li-O root name'","")</f>
        <v/>
      </c>
      <c r="CU121" s="26" t="str">
        <f t="shared" si="265"/>
        <v/>
      </c>
      <c r="CV121" s="26" t="str">
        <f t="shared" si="265"/>
        <v/>
      </c>
      <c r="CW121" s="26" t="str">
        <f t="shared" si="265"/>
        <v/>
      </c>
      <c r="CX121" s="26" t="str">
        <f t="shared" si="265"/>
        <v/>
      </c>
      <c r="CY121" s="26" t="str">
        <f t="shared" si="265"/>
        <v/>
      </c>
      <c r="CZ121" s="26" t="str">
        <f t="shared" si="265"/>
        <v/>
      </c>
      <c r="DA121" s="26" t="str">
        <f t="shared" si="265"/>
        <v/>
      </c>
    </row>
    <row r="122" spans="1:105" ht="13.2" x14ac:dyDescent="0.25">
      <c r="A122" s="16"/>
      <c r="B122" s="18"/>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row>
    <row r="123" spans="1:105" ht="26.4" x14ac:dyDescent="0.25">
      <c r="A123" s="27" t="s">
        <v>129</v>
      </c>
      <c r="B123" s="28" t="str">
        <f t="shared" ref="B123:AG123" si="266">IF(B74="X-site vacant",IF(AND(B99&gt;0.5,B102&gt;=0.5,B103&lt;0.5),"subgroup 1",IF(AND(B99&gt;0.5,B102&gt;=0.5,B103&gt;=0.5),"subgroup 3",IF(AND(B99&lt;=0.5,B102&gt;=0.5,B103&lt;0.5),"subgroup 2",IF(AND(B99&lt;=0.5,B102&gt;=0.5,B103&gt;=0.5),"subgroup 4","")))),"")</f>
        <v/>
      </c>
      <c r="C123" s="28" t="str">
        <f t="shared" si="266"/>
        <v/>
      </c>
      <c r="D123" s="28" t="str">
        <f t="shared" si="266"/>
        <v/>
      </c>
      <c r="E123" s="28" t="str">
        <f t="shared" si="266"/>
        <v/>
      </c>
      <c r="F123" s="28" t="str">
        <f t="shared" si="266"/>
        <v/>
      </c>
      <c r="G123" s="28" t="str">
        <f t="shared" si="266"/>
        <v/>
      </c>
      <c r="H123" s="28" t="str">
        <f t="shared" si="266"/>
        <v/>
      </c>
      <c r="I123" s="28" t="str">
        <f t="shared" si="266"/>
        <v/>
      </c>
      <c r="J123" s="28" t="str">
        <f t="shared" si="266"/>
        <v/>
      </c>
      <c r="K123" s="28" t="str">
        <f t="shared" si="266"/>
        <v/>
      </c>
      <c r="L123" s="28" t="str">
        <f t="shared" si="266"/>
        <v/>
      </c>
      <c r="M123" s="28" t="str">
        <f t="shared" si="266"/>
        <v/>
      </c>
      <c r="N123" s="28" t="str">
        <f t="shared" si="266"/>
        <v/>
      </c>
      <c r="O123" s="28" t="str">
        <f t="shared" si="266"/>
        <v>subgroup 2</v>
      </c>
      <c r="P123" s="28" t="str">
        <f t="shared" si="266"/>
        <v>subgroup 1</v>
      </c>
      <c r="Q123" s="28" t="str">
        <f t="shared" si="266"/>
        <v>subgroup 1</v>
      </c>
      <c r="R123" s="28" t="str">
        <f t="shared" si="266"/>
        <v/>
      </c>
      <c r="S123" s="28" t="str">
        <f t="shared" si="266"/>
        <v/>
      </c>
      <c r="T123" s="28" t="str">
        <f t="shared" si="266"/>
        <v/>
      </c>
      <c r="U123" s="28" t="str">
        <f t="shared" si="266"/>
        <v/>
      </c>
      <c r="V123" s="28" t="str">
        <f t="shared" si="266"/>
        <v/>
      </c>
      <c r="W123" s="28" t="str">
        <f t="shared" si="266"/>
        <v/>
      </c>
      <c r="X123" s="28" t="str">
        <f t="shared" si="266"/>
        <v/>
      </c>
      <c r="Y123" s="28" t="str">
        <f t="shared" si="266"/>
        <v/>
      </c>
      <c r="Z123" s="28" t="str">
        <f t="shared" si="266"/>
        <v/>
      </c>
      <c r="AA123" s="28" t="str">
        <f t="shared" si="266"/>
        <v/>
      </c>
      <c r="AB123" s="28" t="str">
        <f t="shared" si="266"/>
        <v/>
      </c>
      <c r="AC123" s="28" t="str">
        <f t="shared" si="266"/>
        <v/>
      </c>
      <c r="AD123" s="28" t="str">
        <f t="shared" si="266"/>
        <v/>
      </c>
      <c r="AE123" s="28" t="str">
        <f t="shared" si="266"/>
        <v/>
      </c>
      <c r="AF123" s="28" t="str">
        <f t="shared" si="266"/>
        <v/>
      </c>
      <c r="AG123" s="28" t="str">
        <f t="shared" si="266"/>
        <v/>
      </c>
      <c r="AH123" s="28" t="str">
        <f t="shared" ref="AH123:BM123" si="267">IF(AH74="X-site vacant",IF(AND(AH99&gt;0.5,AH102&gt;=0.5,AH103&lt;0.5),"subgroup 1",IF(AND(AH99&gt;0.5,AH102&gt;=0.5,AH103&gt;=0.5),"subgroup 3",IF(AND(AH99&lt;=0.5,AH102&gt;=0.5,AH103&lt;0.5),"subgroup 2",IF(AND(AH99&lt;=0.5,AH102&gt;=0.5,AH103&gt;=0.5),"subgroup 4","")))),"")</f>
        <v/>
      </c>
      <c r="AI123" s="28" t="str">
        <f t="shared" si="267"/>
        <v/>
      </c>
      <c r="AJ123" s="28" t="str">
        <f t="shared" si="267"/>
        <v/>
      </c>
      <c r="AK123" s="28" t="str">
        <f t="shared" si="267"/>
        <v/>
      </c>
      <c r="AL123" s="28" t="str">
        <f t="shared" si="267"/>
        <v/>
      </c>
      <c r="AM123" s="28" t="str">
        <f t="shared" si="267"/>
        <v>subgroup 1</v>
      </c>
      <c r="AN123" s="28" t="str">
        <f t="shared" si="267"/>
        <v/>
      </c>
      <c r="AO123" s="28" t="str">
        <f t="shared" si="267"/>
        <v/>
      </c>
      <c r="AP123" s="28" t="str">
        <f t="shared" si="267"/>
        <v/>
      </c>
      <c r="AQ123" s="28" t="str">
        <f t="shared" si="267"/>
        <v/>
      </c>
      <c r="AR123" s="28" t="str">
        <f t="shared" si="267"/>
        <v/>
      </c>
      <c r="AS123" s="28" t="str">
        <f t="shared" si="267"/>
        <v/>
      </c>
      <c r="AT123" s="28" t="str">
        <f t="shared" si="267"/>
        <v/>
      </c>
      <c r="AU123" s="28" t="str">
        <f t="shared" si="267"/>
        <v/>
      </c>
      <c r="AV123" s="28" t="str">
        <f t="shared" si="267"/>
        <v/>
      </c>
      <c r="AW123" s="28" t="str">
        <f t="shared" si="267"/>
        <v/>
      </c>
      <c r="AX123" s="28" t="str">
        <f t="shared" si="267"/>
        <v/>
      </c>
      <c r="AY123" s="28" t="str">
        <f t="shared" si="267"/>
        <v/>
      </c>
      <c r="AZ123" s="28" t="str">
        <f t="shared" si="267"/>
        <v/>
      </c>
      <c r="BA123" s="28" t="str">
        <f t="shared" si="267"/>
        <v/>
      </c>
      <c r="BB123" s="28" t="str">
        <f t="shared" si="267"/>
        <v/>
      </c>
      <c r="BC123" s="28" t="str">
        <f t="shared" si="267"/>
        <v/>
      </c>
      <c r="BD123" s="28" t="str">
        <f t="shared" si="267"/>
        <v/>
      </c>
      <c r="BE123" s="28" t="str">
        <f t="shared" si="267"/>
        <v/>
      </c>
      <c r="BF123" s="28" t="str">
        <f t="shared" si="267"/>
        <v/>
      </c>
      <c r="BG123" s="28" t="str">
        <f t="shared" si="267"/>
        <v/>
      </c>
      <c r="BH123" s="28" t="str">
        <f t="shared" si="267"/>
        <v/>
      </c>
      <c r="BI123" s="28" t="str">
        <f t="shared" si="267"/>
        <v/>
      </c>
      <c r="BJ123" s="28" t="str">
        <f t="shared" si="267"/>
        <v/>
      </c>
      <c r="BK123" s="28" t="str">
        <f t="shared" si="267"/>
        <v/>
      </c>
      <c r="BL123" s="28" t="str">
        <f t="shared" si="267"/>
        <v/>
      </c>
      <c r="BM123" s="28" t="str">
        <f t="shared" si="267"/>
        <v/>
      </c>
      <c r="BN123" s="28" t="str">
        <f t="shared" ref="BN123:CS123" si="268">IF(BN74="X-site vacant",IF(AND(BN99&gt;0.5,BN102&gt;=0.5,BN103&lt;0.5),"subgroup 1",IF(AND(BN99&gt;0.5,BN102&gt;=0.5,BN103&gt;=0.5),"subgroup 3",IF(AND(BN99&lt;=0.5,BN102&gt;=0.5,BN103&lt;0.5),"subgroup 2",IF(AND(BN99&lt;=0.5,BN102&gt;=0.5,BN103&gt;=0.5),"subgroup 4","")))),"")</f>
        <v/>
      </c>
      <c r="BO123" s="28" t="str">
        <f t="shared" si="268"/>
        <v/>
      </c>
      <c r="BP123" s="28" t="str">
        <f t="shared" si="268"/>
        <v>subgroup 1</v>
      </c>
      <c r="BQ123" s="28" t="str">
        <f t="shared" si="268"/>
        <v/>
      </c>
      <c r="BR123" s="28" t="str">
        <f t="shared" si="268"/>
        <v/>
      </c>
      <c r="BS123" s="28" t="str">
        <f t="shared" si="268"/>
        <v/>
      </c>
      <c r="BT123" s="28" t="str">
        <f t="shared" si="268"/>
        <v/>
      </c>
      <c r="BU123" s="28" t="str">
        <f t="shared" si="268"/>
        <v/>
      </c>
      <c r="BV123" s="28" t="str">
        <f t="shared" si="268"/>
        <v/>
      </c>
      <c r="BW123" s="28" t="str">
        <f t="shared" si="268"/>
        <v/>
      </c>
      <c r="BX123" s="28" t="str">
        <f t="shared" si="268"/>
        <v/>
      </c>
      <c r="BY123" s="28" t="str">
        <f t="shared" si="268"/>
        <v/>
      </c>
      <c r="BZ123" s="28" t="str">
        <f t="shared" si="268"/>
        <v/>
      </c>
      <c r="CA123" s="28" t="str">
        <f t="shared" si="268"/>
        <v/>
      </c>
      <c r="CB123" s="28" t="str">
        <f t="shared" si="268"/>
        <v/>
      </c>
      <c r="CC123" s="28" t="str">
        <f t="shared" si="268"/>
        <v/>
      </c>
      <c r="CD123" s="28" t="str">
        <f t="shared" si="268"/>
        <v/>
      </c>
      <c r="CE123" s="28" t="str">
        <f t="shared" si="268"/>
        <v/>
      </c>
      <c r="CF123" s="28" t="str">
        <f t="shared" si="268"/>
        <v/>
      </c>
      <c r="CG123" s="28" t="str">
        <f t="shared" si="268"/>
        <v/>
      </c>
      <c r="CH123" s="28" t="str">
        <f t="shared" si="268"/>
        <v/>
      </c>
      <c r="CI123" s="28" t="str">
        <f t="shared" si="268"/>
        <v>subgroup 3</v>
      </c>
      <c r="CJ123" s="28" t="str">
        <f t="shared" si="268"/>
        <v>subgroup 3</v>
      </c>
      <c r="CK123" s="28" t="str">
        <f t="shared" si="268"/>
        <v>subgroup 4</v>
      </c>
      <c r="CL123" s="28" t="str">
        <f t="shared" si="268"/>
        <v>subgroup 1</v>
      </c>
      <c r="CM123" s="28" t="str">
        <f t="shared" si="268"/>
        <v>subgroup 1</v>
      </c>
      <c r="CN123" s="28" t="str">
        <f t="shared" si="268"/>
        <v>subgroup 2</v>
      </c>
      <c r="CO123" s="28" t="str">
        <f t="shared" si="268"/>
        <v/>
      </c>
      <c r="CP123" s="28" t="str">
        <f t="shared" si="268"/>
        <v/>
      </c>
      <c r="CQ123" s="28" t="str">
        <f t="shared" si="268"/>
        <v/>
      </c>
      <c r="CR123" s="28" t="str">
        <f t="shared" si="268"/>
        <v/>
      </c>
      <c r="CS123" s="28" t="str">
        <f t="shared" si="268"/>
        <v/>
      </c>
      <c r="CT123" s="28" t="str">
        <f t="shared" ref="CT123:DA123" si="269">IF(CT74="X-site vacant",IF(AND(CT99&gt;0.5,CT102&gt;=0.5,CT103&lt;0.5),"subgroup 1",IF(AND(CT99&gt;0.5,CT102&gt;=0.5,CT103&gt;=0.5),"subgroup 3",IF(AND(CT99&lt;=0.5,CT102&gt;=0.5,CT103&lt;0.5),"subgroup 2",IF(AND(CT99&lt;=0.5,CT102&gt;=0.5,CT103&gt;=0.5),"subgroup 4","")))),"")</f>
        <v/>
      </c>
      <c r="CU123" s="28" t="str">
        <f t="shared" si="269"/>
        <v/>
      </c>
      <c r="CV123" s="28" t="str">
        <f t="shared" si="269"/>
        <v/>
      </c>
      <c r="CW123" s="28" t="str">
        <f t="shared" si="269"/>
        <v>subgroup 1</v>
      </c>
      <c r="CX123" s="28" t="str">
        <f t="shared" si="269"/>
        <v/>
      </c>
      <c r="CY123" s="28" t="str">
        <f t="shared" si="269"/>
        <v>subgroup 2</v>
      </c>
      <c r="CZ123" s="28" t="str">
        <f t="shared" si="269"/>
        <v/>
      </c>
      <c r="DA123" s="28" t="str">
        <f t="shared" si="269"/>
        <v/>
      </c>
    </row>
    <row r="124" spans="1:105" ht="40.5" customHeight="1" x14ac:dyDescent="0.25">
      <c r="A124" s="28" t="s">
        <v>132</v>
      </c>
      <c r="B124" s="27" t="str">
        <f t="shared" ref="B124:AG124" si="270">IF(AND(B123="subgroup 1",B92="Al3+",B84="Fe2+",B76="Hydroxy-"),"Foitite",IF(AND(B123="subgroup 1",B92="Al3+",B84="Mg2+",B76="Hydroxy-"),"Magnesio-foitite",IF(AND(B123="subgroup 1",B92="Al3+",B84="Fe2+",B76="Fluor-"),"'Fluor-foitite'",IF(AND(B123="subgroup 1",B92="Al3+",B84="Mg2+",B76="Fluor-"),"'Fluor-magnesio-foitite'",""))))</f>
        <v/>
      </c>
      <c r="C124" s="27" t="str">
        <f t="shared" si="270"/>
        <v/>
      </c>
      <c r="D124" s="27" t="str">
        <f t="shared" si="270"/>
        <v/>
      </c>
      <c r="E124" s="27" t="str">
        <f t="shared" si="270"/>
        <v/>
      </c>
      <c r="F124" s="27" t="str">
        <f t="shared" si="270"/>
        <v/>
      </c>
      <c r="G124" s="27" t="str">
        <f t="shared" si="270"/>
        <v/>
      </c>
      <c r="H124" s="27" t="str">
        <f t="shared" si="270"/>
        <v/>
      </c>
      <c r="I124" s="27" t="str">
        <f t="shared" si="270"/>
        <v/>
      </c>
      <c r="J124" s="27" t="str">
        <f t="shared" si="270"/>
        <v/>
      </c>
      <c r="K124" s="27" t="str">
        <f t="shared" si="270"/>
        <v/>
      </c>
      <c r="L124" s="27" t="str">
        <f t="shared" si="270"/>
        <v/>
      </c>
      <c r="M124" s="27" t="str">
        <f t="shared" si="270"/>
        <v/>
      </c>
      <c r="N124" s="27" t="str">
        <f t="shared" si="270"/>
        <v/>
      </c>
      <c r="O124" s="27" t="str">
        <f t="shared" si="270"/>
        <v/>
      </c>
      <c r="P124" s="27" t="str">
        <f t="shared" si="270"/>
        <v>Foitite</v>
      </c>
      <c r="Q124" s="27" t="str">
        <f t="shared" si="270"/>
        <v>Magnesio-foitite</v>
      </c>
      <c r="R124" s="27" t="str">
        <f t="shared" si="270"/>
        <v/>
      </c>
      <c r="S124" s="27" t="str">
        <f t="shared" si="270"/>
        <v/>
      </c>
      <c r="T124" s="27" t="str">
        <f t="shared" si="270"/>
        <v/>
      </c>
      <c r="U124" s="27" t="str">
        <f t="shared" si="270"/>
        <v/>
      </c>
      <c r="V124" s="27" t="str">
        <f t="shared" si="270"/>
        <v/>
      </c>
      <c r="W124" s="27" t="str">
        <f t="shared" si="270"/>
        <v/>
      </c>
      <c r="X124" s="27" t="str">
        <f t="shared" si="270"/>
        <v/>
      </c>
      <c r="Y124" s="27" t="str">
        <f t="shared" si="270"/>
        <v/>
      </c>
      <c r="Z124" s="27" t="str">
        <f t="shared" si="270"/>
        <v/>
      </c>
      <c r="AA124" s="27" t="str">
        <f t="shared" si="270"/>
        <v/>
      </c>
      <c r="AB124" s="27" t="str">
        <f t="shared" si="270"/>
        <v/>
      </c>
      <c r="AC124" s="27" t="str">
        <f t="shared" si="270"/>
        <v/>
      </c>
      <c r="AD124" s="27" t="str">
        <f t="shared" si="270"/>
        <v/>
      </c>
      <c r="AE124" s="27" t="str">
        <f t="shared" si="270"/>
        <v/>
      </c>
      <c r="AF124" s="27" t="str">
        <f t="shared" si="270"/>
        <v/>
      </c>
      <c r="AG124" s="27" t="str">
        <f t="shared" si="270"/>
        <v/>
      </c>
      <c r="AH124" s="27" t="str">
        <f t="shared" ref="AH124:BM124" si="271">IF(AND(AH123="subgroup 1",AH92="Al3+",AH84="Fe2+",AH76="Hydroxy-"),"Foitite",IF(AND(AH123="subgroup 1",AH92="Al3+",AH84="Mg2+",AH76="Hydroxy-"),"Magnesio-foitite",IF(AND(AH123="subgroup 1",AH92="Al3+",AH84="Fe2+",AH76="Fluor-"),"'Fluor-foitite'",IF(AND(AH123="subgroup 1",AH92="Al3+",AH84="Mg2+",AH76="Fluor-"),"'Fluor-magnesio-foitite'",""))))</f>
        <v/>
      </c>
      <c r="AI124" s="27" t="str">
        <f t="shared" si="271"/>
        <v/>
      </c>
      <c r="AJ124" s="27" t="str">
        <f t="shared" si="271"/>
        <v/>
      </c>
      <c r="AK124" s="27" t="str">
        <f t="shared" si="271"/>
        <v/>
      </c>
      <c r="AL124" s="27" t="str">
        <f t="shared" si="271"/>
        <v/>
      </c>
      <c r="AM124" s="27" t="str">
        <f t="shared" si="271"/>
        <v>Foitite</v>
      </c>
      <c r="AN124" s="27" t="str">
        <f t="shared" si="271"/>
        <v/>
      </c>
      <c r="AO124" s="27" t="str">
        <f t="shared" si="271"/>
        <v/>
      </c>
      <c r="AP124" s="27" t="str">
        <f t="shared" si="271"/>
        <v/>
      </c>
      <c r="AQ124" s="27" t="str">
        <f t="shared" si="271"/>
        <v/>
      </c>
      <c r="AR124" s="27" t="str">
        <f t="shared" si="271"/>
        <v/>
      </c>
      <c r="AS124" s="27" t="str">
        <f t="shared" si="271"/>
        <v/>
      </c>
      <c r="AT124" s="27" t="str">
        <f t="shared" si="271"/>
        <v/>
      </c>
      <c r="AU124" s="27" t="str">
        <f t="shared" si="271"/>
        <v/>
      </c>
      <c r="AV124" s="27" t="str">
        <f t="shared" si="271"/>
        <v/>
      </c>
      <c r="AW124" s="27" t="str">
        <f t="shared" si="271"/>
        <v/>
      </c>
      <c r="AX124" s="27" t="str">
        <f t="shared" si="271"/>
        <v/>
      </c>
      <c r="AY124" s="27" t="str">
        <f t="shared" si="271"/>
        <v/>
      </c>
      <c r="AZ124" s="27" t="str">
        <f t="shared" si="271"/>
        <v/>
      </c>
      <c r="BA124" s="27" t="str">
        <f t="shared" si="271"/>
        <v/>
      </c>
      <c r="BB124" s="27" t="str">
        <f t="shared" si="271"/>
        <v/>
      </c>
      <c r="BC124" s="27" t="str">
        <f t="shared" si="271"/>
        <v/>
      </c>
      <c r="BD124" s="27" t="str">
        <f t="shared" si="271"/>
        <v/>
      </c>
      <c r="BE124" s="27" t="str">
        <f t="shared" si="271"/>
        <v/>
      </c>
      <c r="BF124" s="27" t="str">
        <f t="shared" si="271"/>
        <v/>
      </c>
      <c r="BG124" s="27" t="str">
        <f t="shared" si="271"/>
        <v/>
      </c>
      <c r="BH124" s="27" t="str">
        <f t="shared" si="271"/>
        <v/>
      </c>
      <c r="BI124" s="27" t="str">
        <f t="shared" si="271"/>
        <v/>
      </c>
      <c r="BJ124" s="27" t="str">
        <f t="shared" si="271"/>
        <v/>
      </c>
      <c r="BK124" s="27" t="str">
        <f t="shared" si="271"/>
        <v/>
      </c>
      <c r="BL124" s="27" t="str">
        <f t="shared" si="271"/>
        <v/>
      </c>
      <c r="BM124" s="27" t="str">
        <f t="shared" si="271"/>
        <v/>
      </c>
      <c r="BN124" s="27" t="str">
        <f t="shared" ref="BN124:CS124" si="272">IF(AND(BN123="subgroup 1",BN92="Al3+",BN84="Fe2+",BN76="Hydroxy-"),"Foitite",IF(AND(BN123="subgroup 1",BN92="Al3+",BN84="Mg2+",BN76="Hydroxy-"),"Magnesio-foitite",IF(AND(BN123="subgroup 1",BN92="Al3+",BN84="Fe2+",BN76="Fluor-"),"'Fluor-foitite'",IF(AND(BN123="subgroup 1",BN92="Al3+",BN84="Mg2+",BN76="Fluor-"),"'Fluor-magnesio-foitite'",""))))</f>
        <v/>
      </c>
      <c r="BO124" s="27" t="str">
        <f t="shared" si="272"/>
        <v/>
      </c>
      <c r="BP124" s="27" t="str">
        <f t="shared" si="272"/>
        <v>Foitite</v>
      </c>
      <c r="BQ124" s="27" t="str">
        <f t="shared" si="272"/>
        <v/>
      </c>
      <c r="BR124" s="27" t="str">
        <f t="shared" si="272"/>
        <v/>
      </c>
      <c r="BS124" s="27" t="str">
        <f t="shared" si="272"/>
        <v/>
      </c>
      <c r="BT124" s="27" t="str">
        <f t="shared" si="272"/>
        <v/>
      </c>
      <c r="BU124" s="27" t="str">
        <f t="shared" si="272"/>
        <v/>
      </c>
      <c r="BV124" s="27" t="str">
        <f t="shared" si="272"/>
        <v/>
      </c>
      <c r="BW124" s="27" t="str">
        <f t="shared" si="272"/>
        <v/>
      </c>
      <c r="BX124" s="27" t="str">
        <f t="shared" si="272"/>
        <v/>
      </c>
      <c r="BY124" s="27" t="str">
        <f t="shared" si="272"/>
        <v/>
      </c>
      <c r="BZ124" s="27" t="str">
        <f t="shared" si="272"/>
        <v/>
      </c>
      <c r="CA124" s="27" t="str">
        <f t="shared" si="272"/>
        <v/>
      </c>
      <c r="CB124" s="27" t="str">
        <f t="shared" si="272"/>
        <v/>
      </c>
      <c r="CC124" s="27" t="str">
        <f t="shared" si="272"/>
        <v/>
      </c>
      <c r="CD124" s="27" t="str">
        <f t="shared" si="272"/>
        <v/>
      </c>
      <c r="CE124" s="27" t="str">
        <f t="shared" si="272"/>
        <v/>
      </c>
      <c r="CF124" s="27" t="str">
        <f t="shared" si="272"/>
        <v/>
      </c>
      <c r="CG124" s="27" t="str">
        <f t="shared" si="272"/>
        <v/>
      </c>
      <c r="CH124" s="27" t="str">
        <f t="shared" si="272"/>
        <v/>
      </c>
      <c r="CI124" s="27" t="str">
        <f t="shared" si="272"/>
        <v/>
      </c>
      <c r="CJ124" s="27" t="str">
        <f t="shared" si="272"/>
        <v/>
      </c>
      <c r="CK124" s="27" t="str">
        <f t="shared" si="272"/>
        <v/>
      </c>
      <c r="CL124" s="27" t="str">
        <f t="shared" si="272"/>
        <v>'Fluor-foitite'</v>
      </c>
      <c r="CM124" s="27" t="str">
        <f t="shared" si="272"/>
        <v>'Fluor-magnesio-foitite'</v>
      </c>
      <c r="CN124" s="27" t="str">
        <f t="shared" si="272"/>
        <v/>
      </c>
      <c r="CO124" s="27" t="str">
        <f t="shared" si="272"/>
        <v/>
      </c>
      <c r="CP124" s="27" t="str">
        <f t="shared" si="272"/>
        <v/>
      </c>
      <c r="CQ124" s="27" t="str">
        <f t="shared" si="272"/>
        <v/>
      </c>
      <c r="CR124" s="27" t="str">
        <f t="shared" si="272"/>
        <v/>
      </c>
      <c r="CS124" s="27" t="str">
        <f t="shared" si="272"/>
        <v/>
      </c>
      <c r="CT124" s="27" t="str">
        <f t="shared" ref="CT124:DA124" si="273">IF(AND(CT123="subgroup 1",CT92="Al3+",CT84="Fe2+",CT76="Hydroxy-"),"Foitite",IF(AND(CT123="subgroup 1",CT92="Al3+",CT84="Mg2+",CT76="Hydroxy-"),"Magnesio-foitite",IF(AND(CT123="subgroup 1",CT92="Al3+",CT84="Fe2+",CT76="Fluor-"),"'Fluor-foitite'",IF(AND(CT123="subgroup 1",CT92="Al3+",CT84="Mg2+",CT76="Fluor-"),"'Fluor-magnesio-foitite'",""))))</f>
        <v/>
      </c>
      <c r="CU124" s="27" t="str">
        <f t="shared" si="273"/>
        <v/>
      </c>
      <c r="CV124" s="27" t="str">
        <f t="shared" si="273"/>
        <v/>
      </c>
      <c r="CW124" s="27" t="str">
        <f t="shared" si="273"/>
        <v>Magnesio-foitite</v>
      </c>
      <c r="CX124" s="27" t="str">
        <f t="shared" si="273"/>
        <v/>
      </c>
      <c r="CY124" s="27" t="str">
        <f t="shared" si="273"/>
        <v/>
      </c>
      <c r="CZ124" s="27" t="str">
        <f t="shared" si="273"/>
        <v/>
      </c>
      <c r="DA124" s="27" t="str">
        <f t="shared" si="273"/>
        <v/>
      </c>
    </row>
    <row r="125" spans="1:105" ht="26.4" x14ac:dyDescent="0.25">
      <c r="A125" s="28" t="s">
        <v>131</v>
      </c>
      <c r="B125" s="27" t="str">
        <f t="shared" ref="B125:AG125" si="274">IF(AND(B123="subgroup 2",B76="Hydroxy-"),"Rossmanite",IF(AND(B123="subgroup 2",B76="Fluor-"),"'Fluor-rossmanite'",""))</f>
        <v/>
      </c>
      <c r="C125" s="27" t="str">
        <f t="shared" si="274"/>
        <v/>
      </c>
      <c r="D125" s="27" t="str">
        <f t="shared" si="274"/>
        <v/>
      </c>
      <c r="E125" s="27" t="str">
        <f t="shared" si="274"/>
        <v/>
      </c>
      <c r="F125" s="27" t="str">
        <f t="shared" si="274"/>
        <v/>
      </c>
      <c r="G125" s="27" t="str">
        <f t="shared" si="274"/>
        <v/>
      </c>
      <c r="H125" s="27" t="str">
        <f t="shared" si="274"/>
        <v/>
      </c>
      <c r="I125" s="27" t="str">
        <f t="shared" si="274"/>
        <v/>
      </c>
      <c r="J125" s="27" t="str">
        <f t="shared" si="274"/>
        <v/>
      </c>
      <c r="K125" s="27" t="str">
        <f t="shared" si="274"/>
        <v/>
      </c>
      <c r="L125" s="27" t="str">
        <f t="shared" si="274"/>
        <v/>
      </c>
      <c r="M125" s="27" t="str">
        <f t="shared" si="274"/>
        <v/>
      </c>
      <c r="N125" s="27" t="str">
        <f t="shared" si="274"/>
        <v/>
      </c>
      <c r="O125" s="27" t="str">
        <f t="shared" si="274"/>
        <v>Rossmanite</v>
      </c>
      <c r="P125" s="27" t="str">
        <f t="shared" si="274"/>
        <v/>
      </c>
      <c r="Q125" s="27" t="str">
        <f t="shared" si="274"/>
        <v/>
      </c>
      <c r="R125" s="27" t="str">
        <f t="shared" si="274"/>
        <v/>
      </c>
      <c r="S125" s="27" t="str">
        <f t="shared" si="274"/>
        <v/>
      </c>
      <c r="T125" s="27" t="str">
        <f t="shared" si="274"/>
        <v/>
      </c>
      <c r="U125" s="27" t="str">
        <f t="shared" si="274"/>
        <v/>
      </c>
      <c r="V125" s="27" t="str">
        <f t="shared" si="274"/>
        <v/>
      </c>
      <c r="W125" s="27" t="str">
        <f t="shared" si="274"/>
        <v/>
      </c>
      <c r="X125" s="27" t="str">
        <f t="shared" si="274"/>
        <v/>
      </c>
      <c r="Y125" s="27" t="str">
        <f t="shared" si="274"/>
        <v/>
      </c>
      <c r="Z125" s="27" t="str">
        <f t="shared" si="274"/>
        <v/>
      </c>
      <c r="AA125" s="27" t="str">
        <f t="shared" si="274"/>
        <v/>
      </c>
      <c r="AB125" s="27" t="str">
        <f t="shared" si="274"/>
        <v/>
      </c>
      <c r="AC125" s="27" t="str">
        <f t="shared" si="274"/>
        <v/>
      </c>
      <c r="AD125" s="27" t="str">
        <f t="shared" si="274"/>
        <v/>
      </c>
      <c r="AE125" s="27" t="str">
        <f t="shared" si="274"/>
        <v/>
      </c>
      <c r="AF125" s="27" t="str">
        <f t="shared" si="274"/>
        <v/>
      </c>
      <c r="AG125" s="27" t="str">
        <f t="shared" si="274"/>
        <v/>
      </c>
      <c r="AH125" s="27" t="str">
        <f t="shared" ref="AH125:BM125" si="275">IF(AND(AH123="subgroup 2",AH76="Hydroxy-"),"Rossmanite",IF(AND(AH123="subgroup 2",AH76="Fluor-"),"'Fluor-rossmanite'",""))</f>
        <v/>
      </c>
      <c r="AI125" s="27" t="str">
        <f t="shared" si="275"/>
        <v/>
      </c>
      <c r="AJ125" s="27" t="str">
        <f t="shared" si="275"/>
        <v/>
      </c>
      <c r="AK125" s="27" t="str">
        <f t="shared" si="275"/>
        <v/>
      </c>
      <c r="AL125" s="27" t="str">
        <f t="shared" si="275"/>
        <v/>
      </c>
      <c r="AM125" s="27" t="str">
        <f t="shared" si="275"/>
        <v/>
      </c>
      <c r="AN125" s="27" t="str">
        <f t="shared" si="275"/>
        <v/>
      </c>
      <c r="AO125" s="27" t="str">
        <f t="shared" si="275"/>
        <v/>
      </c>
      <c r="AP125" s="27" t="str">
        <f t="shared" si="275"/>
        <v/>
      </c>
      <c r="AQ125" s="27" t="str">
        <f t="shared" si="275"/>
        <v/>
      </c>
      <c r="AR125" s="27" t="str">
        <f t="shared" si="275"/>
        <v/>
      </c>
      <c r="AS125" s="27" t="str">
        <f t="shared" si="275"/>
        <v/>
      </c>
      <c r="AT125" s="27" t="str">
        <f t="shared" si="275"/>
        <v/>
      </c>
      <c r="AU125" s="27" t="str">
        <f t="shared" si="275"/>
        <v/>
      </c>
      <c r="AV125" s="27" t="str">
        <f t="shared" si="275"/>
        <v/>
      </c>
      <c r="AW125" s="27" t="str">
        <f t="shared" si="275"/>
        <v/>
      </c>
      <c r="AX125" s="27" t="str">
        <f t="shared" si="275"/>
        <v/>
      </c>
      <c r="AY125" s="27" t="str">
        <f t="shared" si="275"/>
        <v/>
      </c>
      <c r="AZ125" s="27" t="str">
        <f t="shared" si="275"/>
        <v/>
      </c>
      <c r="BA125" s="27" t="str">
        <f t="shared" si="275"/>
        <v/>
      </c>
      <c r="BB125" s="27" t="str">
        <f t="shared" si="275"/>
        <v/>
      </c>
      <c r="BC125" s="27" t="str">
        <f t="shared" si="275"/>
        <v/>
      </c>
      <c r="BD125" s="27" t="str">
        <f t="shared" si="275"/>
        <v/>
      </c>
      <c r="BE125" s="27" t="str">
        <f t="shared" si="275"/>
        <v/>
      </c>
      <c r="BF125" s="27" t="str">
        <f t="shared" si="275"/>
        <v/>
      </c>
      <c r="BG125" s="27" t="str">
        <f t="shared" si="275"/>
        <v/>
      </c>
      <c r="BH125" s="27" t="str">
        <f t="shared" si="275"/>
        <v/>
      </c>
      <c r="BI125" s="27" t="str">
        <f t="shared" si="275"/>
        <v/>
      </c>
      <c r="BJ125" s="27" t="str">
        <f t="shared" si="275"/>
        <v/>
      </c>
      <c r="BK125" s="27" t="str">
        <f t="shared" si="275"/>
        <v/>
      </c>
      <c r="BL125" s="27" t="str">
        <f t="shared" si="275"/>
        <v/>
      </c>
      <c r="BM125" s="27" t="str">
        <f t="shared" si="275"/>
        <v/>
      </c>
      <c r="BN125" s="27" t="str">
        <f t="shared" ref="BN125:CS125" si="276">IF(AND(BN123="subgroup 2",BN76="Hydroxy-"),"Rossmanite",IF(AND(BN123="subgroup 2",BN76="Fluor-"),"'Fluor-rossmanite'",""))</f>
        <v/>
      </c>
      <c r="BO125" s="27" t="str">
        <f t="shared" si="276"/>
        <v/>
      </c>
      <c r="BP125" s="27" t="str">
        <f t="shared" si="276"/>
        <v/>
      </c>
      <c r="BQ125" s="27" t="str">
        <f t="shared" si="276"/>
        <v/>
      </c>
      <c r="BR125" s="27" t="str">
        <f t="shared" si="276"/>
        <v/>
      </c>
      <c r="BS125" s="27" t="str">
        <f t="shared" si="276"/>
        <v/>
      </c>
      <c r="BT125" s="27" t="str">
        <f t="shared" si="276"/>
        <v/>
      </c>
      <c r="BU125" s="27" t="str">
        <f t="shared" si="276"/>
        <v/>
      </c>
      <c r="BV125" s="27" t="str">
        <f t="shared" si="276"/>
        <v/>
      </c>
      <c r="BW125" s="27" t="str">
        <f t="shared" si="276"/>
        <v/>
      </c>
      <c r="BX125" s="27" t="str">
        <f t="shared" si="276"/>
        <v/>
      </c>
      <c r="BY125" s="27" t="str">
        <f t="shared" si="276"/>
        <v/>
      </c>
      <c r="BZ125" s="27" t="str">
        <f t="shared" si="276"/>
        <v/>
      </c>
      <c r="CA125" s="27" t="str">
        <f t="shared" si="276"/>
        <v/>
      </c>
      <c r="CB125" s="27" t="str">
        <f t="shared" si="276"/>
        <v/>
      </c>
      <c r="CC125" s="27" t="str">
        <f t="shared" si="276"/>
        <v/>
      </c>
      <c r="CD125" s="27" t="str">
        <f t="shared" si="276"/>
        <v/>
      </c>
      <c r="CE125" s="27" t="str">
        <f t="shared" si="276"/>
        <v/>
      </c>
      <c r="CF125" s="27" t="str">
        <f t="shared" si="276"/>
        <v/>
      </c>
      <c r="CG125" s="27" t="str">
        <f t="shared" si="276"/>
        <v/>
      </c>
      <c r="CH125" s="27" t="str">
        <f t="shared" si="276"/>
        <v/>
      </c>
      <c r="CI125" s="27" t="str">
        <f t="shared" si="276"/>
        <v/>
      </c>
      <c r="CJ125" s="27" t="str">
        <f t="shared" si="276"/>
        <v/>
      </c>
      <c r="CK125" s="27" t="str">
        <f t="shared" si="276"/>
        <v/>
      </c>
      <c r="CL125" s="27" t="str">
        <f t="shared" si="276"/>
        <v/>
      </c>
      <c r="CM125" s="27" t="str">
        <f t="shared" si="276"/>
        <v/>
      </c>
      <c r="CN125" s="27" t="str">
        <f t="shared" si="276"/>
        <v>'Fluor-rossmanite'</v>
      </c>
      <c r="CO125" s="27" t="str">
        <f t="shared" si="276"/>
        <v/>
      </c>
      <c r="CP125" s="27" t="str">
        <f t="shared" si="276"/>
        <v/>
      </c>
      <c r="CQ125" s="27" t="str">
        <f t="shared" si="276"/>
        <v/>
      </c>
      <c r="CR125" s="27" t="str">
        <f t="shared" si="276"/>
        <v/>
      </c>
      <c r="CS125" s="27" t="str">
        <f t="shared" si="276"/>
        <v/>
      </c>
      <c r="CT125" s="27" t="str">
        <f t="shared" ref="CT125:DA125" si="277">IF(AND(CT123="subgroup 2",CT76="Hydroxy-"),"Rossmanite",IF(AND(CT123="subgroup 2",CT76="Fluor-"),"'Fluor-rossmanite'",""))</f>
        <v/>
      </c>
      <c r="CU125" s="27" t="str">
        <f t="shared" si="277"/>
        <v/>
      </c>
      <c r="CV125" s="27" t="str">
        <f t="shared" si="277"/>
        <v/>
      </c>
      <c r="CW125" s="27" t="str">
        <f t="shared" si="277"/>
        <v/>
      </c>
      <c r="CX125" s="27" t="str">
        <f t="shared" si="277"/>
        <v/>
      </c>
      <c r="CY125" s="27" t="str">
        <f t="shared" si="277"/>
        <v>Rossmanite</v>
      </c>
      <c r="CZ125" s="27" t="str">
        <f t="shared" si="277"/>
        <v/>
      </c>
      <c r="DA125" s="27" t="str">
        <f t="shared" si="277"/>
        <v/>
      </c>
    </row>
    <row r="126" spans="1:105" ht="39.6" x14ac:dyDescent="0.25">
      <c r="A126" s="28" t="s">
        <v>124</v>
      </c>
      <c r="B126" s="27" t="str">
        <f t="shared" ref="B126:AG126" si="278">IF(AND(B123="subgroup 3",B84="Mg2+"),"'Vacancy-Mg-O root name'",IF(AND(B123="subgroup 3",B84="Fe2+"),"'Vacancy-Fe-O root name'",""))</f>
        <v/>
      </c>
      <c r="C126" s="27" t="str">
        <f t="shared" si="278"/>
        <v/>
      </c>
      <c r="D126" s="27" t="str">
        <f t="shared" si="278"/>
        <v/>
      </c>
      <c r="E126" s="27" t="str">
        <f t="shared" si="278"/>
        <v/>
      </c>
      <c r="F126" s="27" t="str">
        <f t="shared" si="278"/>
        <v/>
      </c>
      <c r="G126" s="27" t="str">
        <f t="shared" si="278"/>
        <v/>
      </c>
      <c r="H126" s="27" t="str">
        <f t="shared" si="278"/>
        <v/>
      </c>
      <c r="I126" s="27" t="str">
        <f t="shared" si="278"/>
        <v/>
      </c>
      <c r="J126" s="27" t="str">
        <f t="shared" si="278"/>
        <v/>
      </c>
      <c r="K126" s="27" t="str">
        <f t="shared" si="278"/>
        <v/>
      </c>
      <c r="L126" s="27" t="str">
        <f t="shared" si="278"/>
        <v/>
      </c>
      <c r="M126" s="27" t="str">
        <f t="shared" si="278"/>
        <v/>
      </c>
      <c r="N126" s="27" t="str">
        <f t="shared" si="278"/>
        <v/>
      </c>
      <c r="O126" s="27" t="str">
        <f t="shared" si="278"/>
        <v/>
      </c>
      <c r="P126" s="27" t="str">
        <f t="shared" si="278"/>
        <v/>
      </c>
      <c r="Q126" s="27" t="str">
        <f t="shared" si="278"/>
        <v/>
      </c>
      <c r="R126" s="27" t="str">
        <f t="shared" si="278"/>
        <v/>
      </c>
      <c r="S126" s="27" t="str">
        <f t="shared" si="278"/>
        <v/>
      </c>
      <c r="T126" s="27" t="str">
        <f t="shared" si="278"/>
        <v/>
      </c>
      <c r="U126" s="27" t="str">
        <f t="shared" si="278"/>
        <v/>
      </c>
      <c r="V126" s="27" t="str">
        <f t="shared" si="278"/>
        <v/>
      </c>
      <c r="W126" s="27" t="str">
        <f t="shared" si="278"/>
        <v/>
      </c>
      <c r="X126" s="27" t="str">
        <f t="shared" si="278"/>
        <v/>
      </c>
      <c r="Y126" s="27" t="str">
        <f t="shared" si="278"/>
        <v/>
      </c>
      <c r="Z126" s="27" t="str">
        <f t="shared" si="278"/>
        <v/>
      </c>
      <c r="AA126" s="27" t="str">
        <f t="shared" si="278"/>
        <v/>
      </c>
      <c r="AB126" s="27" t="str">
        <f t="shared" si="278"/>
        <v/>
      </c>
      <c r="AC126" s="27" t="str">
        <f t="shared" si="278"/>
        <v/>
      </c>
      <c r="AD126" s="27" t="str">
        <f t="shared" si="278"/>
        <v/>
      </c>
      <c r="AE126" s="27" t="str">
        <f t="shared" si="278"/>
        <v/>
      </c>
      <c r="AF126" s="27" t="str">
        <f t="shared" si="278"/>
        <v/>
      </c>
      <c r="AG126" s="27" t="str">
        <f t="shared" si="278"/>
        <v/>
      </c>
      <c r="AH126" s="27" t="str">
        <f t="shared" ref="AH126:BM126" si="279">IF(AND(AH123="subgroup 3",AH84="Mg2+"),"'Vacancy-Mg-O root name'",IF(AND(AH123="subgroup 3",AH84="Fe2+"),"'Vacancy-Fe-O root name'",""))</f>
        <v/>
      </c>
      <c r="AI126" s="27" t="str">
        <f t="shared" si="279"/>
        <v/>
      </c>
      <c r="AJ126" s="27" t="str">
        <f t="shared" si="279"/>
        <v/>
      </c>
      <c r="AK126" s="27" t="str">
        <f t="shared" si="279"/>
        <v/>
      </c>
      <c r="AL126" s="27" t="str">
        <f t="shared" si="279"/>
        <v/>
      </c>
      <c r="AM126" s="27" t="str">
        <f t="shared" si="279"/>
        <v/>
      </c>
      <c r="AN126" s="27" t="str">
        <f t="shared" si="279"/>
        <v/>
      </c>
      <c r="AO126" s="27" t="str">
        <f t="shared" si="279"/>
        <v/>
      </c>
      <c r="AP126" s="27" t="str">
        <f t="shared" si="279"/>
        <v/>
      </c>
      <c r="AQ126" s="27" t="str">
        <f t="shared" si="279"/>
        <v/>
      </c>
      <c r="AR126" s="27" t="str">
        <f t="shared" si="279"/>
        <v/>
      </c>
      <c r="AS126" s="27" t="str">
        <f t="shared" si="279"/>
        <v/>
      </c>
      <c r="AT126" s="27" t="str">
        <f t="shared" si="279"/>
        <v/>
      </c>
      <c r="AU126" s="27" t="str">
        <f t="shared" si="279"/>
        <v/>
      </c>
      <c r="AV126" s="27" t="str">
        <f t="shared" si="279"/>
        <v/>
      </c>
      <c r="AW126" s="27" t="str">
        <f t="shared" si="279"/>
        <v/>
      </c>
      <c r="AX126" s="27" t="str">
        <f t="shared" si="279"/>
        <v/>
      </c>
      <c r="AY126" s="27" t="str">
        <f t="shared" si="279"/>
        <v/>
      </c>
      <c r="AZ126" s="27" t="str">
        <f t="shared" si="279"/>
        <v/>
      </c>
      <c r="BA126" s="27" t="str">
        <f t="shared" si="279"/>
        <v/>
      </c>
      <c r="BB126" s="27" t="str">
        <f t="shared" si="279"/>
        <v/>
      </c>
      <c r="BC126" s="27" t="str">
        <f t="shared" si="279"/>
        <v/>
      </c>
      <c r="BD126" s="27" t="str">
        <f t="shared" si="279"/>
        <v/>
      </c>
      <c r="BE126" s="27" t="str">
        <f t="shared" si="279"/>
        <v/>
      </c>
      <c r="BF126" s="27" t="str">
        <f t="shared" si="279"/>
        <v/>
      </c>
      <c r="BG126" s="27" t="str">
        <f t="shared" si="279"/>
        <v/>
      </c>
      <c r="BH126" s="27" t="str">
        <f t="shared" si="279"/>
        <v/>
      </c>
      <c r="BI126" s="27" t="str">
        <f t="shared" si="279"/>
        <v/>
      </c>
      <c r="BJ126" s="27" t="str">
        <f t="shared" si="279"/>
        <v/>
      </c>
      <c r="BK126" s="27" t="str">
        <f t="shared" si="279"/>
        <v/>
      </c>
      <c r="BL126" s="27" t="str">
        <f t="shared" si="279"/>
        <v/>
      </c>
      <c r="BM126" s="27" t="str">
        <f t="shared" si="279"/>
        <v/>
      </c>
      <c r="BN126" s="27" t="str">
        <f t="shared" ref="BN126:CS126" si="280">IF(AND(BN123="subgroup 3",BN84="Mg2+"),"'Vacancy-Mg-O root name'",IF(AND(BN123="subgroup 3",BN84="Fe2+"),"'Vacancy-Fe-O root name'",""))</f>
        <v/>
      </c>
      <c r="BO126" s="27" t="str">
        <f t="shared" si="280"/>
        <v/>
      </c>
      <c r="BP126" s="27" t="str">
        <f t="shared" si="280"/>
        <v/>
      </c>
      <c r="BQ126" s="27" t="str">
        <f t="shared" si="280"/>
        <v/>
      </c>
      <c r="BR126" s="27" t="str">
        <f t="shared" si="280"/>
        <v/>
      </c>
      <c r="BS126" s="27" t="str">
        <f t="shared" si="280"/>
        <v/>
      </c>
      <c r="BT126" s="27" t="str">
        <f t="shared" si="280"/>
        <v/>
      </c>
      <c r="BU126" s="27" t="str">
        <f t="shared" si="280"/>
        <v/>
      </c>
      <c r="BV126" s="27" t="str">
        <f t="shared" si="280"/>
        <v/>
      </c>
      <c r="BW126" s="27" t="str">
        <f t="shared" si="280"/>
        <v/>
      </c>
      <c r="BX126" s="27" t="str">
        <f t="shared" si="280"/>
        <v/>
      </c>
      <c r="BY126" s="27" t="str">
        <f t="shared" si="280"/>
        <v/>
      </c>
      <c r="BZ126" s="27" t="str">
        <f t="shared" si="280"/>
        <v/>
      </c>
      <c r="CA126" s="27" t="str">
        <f t="shared" si="280"/>
        <v/>
      </c>
      <c r="CB126" s="27" t="str">
        <f t="shared" si="280"/>
        <v/>
      </c>
      <c r="CC126" s="27" t="str">
        <f t="shared" si="280"/>
        <v/>
      </c>
      <c r="CD126" s="27" t="str">
        <f t="shared" si="280"/>
        <v/>
      </c>
      <c r="CE126" s="27" t="str">
        <f t="shared" si="280"/>
        <v/>
      </c>
      <c r="CF126" s="27" t="str">
        <f t="shared" si="280"/>
        <v/>
      </c>
      <c r="CG126" s="27" t="str">
        <f t="shared" si="280"/>
        <v/>
      </c>
      <c r="CH126" s="27" t="str">
        <f t="shared" si="280"/>
        <v/>
      </c>
      <c r="CI126" s="27" t="str">
        <f t="shared" si="280"/>
        <v>'Vacancy-Mg-O root name'</v>
      </c>
      <c r="CJ126" s="27" t="str">
        <f t="shared" si="280"/>
        <v>'Vacancy-Fe-O root name'</v>
      </c>
      <c r="CK126" s="27" t="str">
        <f t="shared" si="280"/>
        <v/>
      </c>
      <c r="CL126" s="27" t="str">
        <f t="shared" si="280"/>
        <v/>
      </c>
      <c r="CM126" s="27" t="str">
        <f t="shared" si="280"/>
        <v/>
      </c>
      <c r="CN126" s="27" t="str">
        <f t="shared" si="280"/>
        <v/>
      </c>
      <c r="CO126" s="27" t="str">
        <f t="shared" si="280"/>
        <v/>
      </c>
      <c r="CP126" s="27" t="str">
        <f t="shared" si="280"/>
        <v/>
      </c>
      <c r="CQ126" s="27" t="str">
        <f t="shared" si="280"/>
        <v/>
      </c>
      <c r="CR126" s="27" t="str">
        <f t="shared" si="280"/>
        <v/>
      </c>
      <c r="CS126" s="27" t="str">
        <f t="shared" si="280"/>
        <v/>
      </c>
      <c r="CT126" s="27" t="str">
        <f t="shared" ref="CT126:DA126" si="281">IF(AND(CT123="subgroup 3",CT84="Mg2+"),"'Vacancy-Mg-O root name'",IF(AND(CT123="subgroup 3",CT84="Fe2+"),"'Vacancy-Fe-O root name'",""))</f>
        <v/>
      </c>
      <c r="CU126" s="27" t="str">
        <f t="shared" si="281"/>
        <v/>
      </c>
      <c r="CV126" s="27" t="str">
        <f t="shared" si="281"/>
        <v/>
      </c>
      <c r="CW126" s="27" t="str">
        <f t="shared" si="281"/>
        <v/>
      </c>
      <c r="CX126" s="27" t="str">
        <f t="shared" si="281"/>
        <v/>
      </c>
      <c r="CY126" s="27" t="str">
        <f t="shared" si="281"/>
        <v/>
      </c>
      <c r="CZ126" s="27" t="str">
        <f t="shared" si="281"/>
        <v/>
      </c>
      <c r="DA126" s="27" t="str">
        <f t="shared" si="281"/>
        <v/>
      </c>
    </row>
    <row r="127" spans="1:105" ht="26.4" x14ac:dyDescent="0.25">
      <c r="A127" s="28" t="s">
        <v>125</v>
      </c>
      <c r="B127" s="27" t="str">
        <f t="shared" ref="B127:AG127" si="282">IF(AND(B123="subgroup 4",B92="Al3+"),"'Vacancy-Li-O root name'","")</f>
        <v/>
      </c>
      <c r="C127" s="27" t="str">
        <f t="shared" si="282"/>
        <v/>
      </c>
      <c r="D127" s="27" t="str">
        <f t="shared" si="282"/>
        <v/>
      </c>
      <c r="E127" s="27" t="str">
        <f t="shared" si="282"/>
        <v/>
      </c>
      <c r="F127" s="27" t="str">
        <f t="shared" si="282"/>
        <v/>
      </c>
      <c r="G127" s="27" t="str">
        <f t="shared" si="282"/>
        <v/>
      </c>
      <c r="H127" s="27" t="str">
        <f t="shared" si="282"/>
        <v/>
      </c>
      <c r="I127" s="27" t="str">
        <f t="shared" si="282"/>
        <v/>
      </c>
      <c r="J127" s="27" t="str">
        <f t="shared" si="282"/>
        <v/>
      </c>
      <c r="K127" s="27" t="str">
        <f t="shared" si="282"/>
        <v/>
      </c>
      <c r="L127" s="27" t="str">
        <f t="shared" si="282"/>
        <v/>
      </c>
      <c r="M127" s="27" t="str">
        <f t="shared" si="282"/>
        <v/>
      </c>
      <c r="N127" s="27" t="str">
        <f t="shared" si="282"/>
        <v/>
      </c>
      <c r="O127" s="27" t="str">
        <f t="shared" si="282"/>
        <v/>
      </c>
      <c r="P127" s="27" t="str">
        <f t="shared" si="282"/>
        <v/>
      </c>
      <c r="Q127" s="27" t="str">
        <f t="shared" si="282"/>
        <v/>
      </c>
      <c r="R127" s="27" t="str">
        <f t="shared" si="282"/>
        <v/>
      </c>
      <c r="S127" s="27" t="str">
        <f t="shared" si="282"/>
        <v/>
      </c>
      <c r="T127" s="27" t="str">
        <f t="shared" si="282"/>
        <v/>
      </c>
      <c r="U127" s="27" t="str">
        <f t="shared" si="282"/>
        <v/>
      </c>
      <c r="V127" s="27" t="str">
        <f t="shared" si="282"/>
        <v/>
      </c>
      <c r="W127" s="27" t="str">
        <f t="shared" si="282"/>
        <v/>
      </c>
      <c r="X127" s="27" t="str">
        <f t="shared" si="282"/>
        <v/>
      </c>
      <c r="Y127" s="27" t="str">
        <f t="shared" si="282"/>
        <v/>
      </c>
      <c r="Z127" s="27" t="str">
        <f t="shared" si="282"/>
        <v/>
      </c>
      <c r="AA127" s="27" t="str">
        <f t="shared" si="282"/>
        <v/>
      </c>
      <c r="AB127" s="27" t="str">
        <f t="shared" si="282"/>
        <v/>
      </c>
      <c r="AC127" s="27" t="str">
        <f t="shared" si="282"/>
        <v/>
      </c>
      <c r="AD127" s="27" t="str">
        <f t="shared" si="282"/>
        <v/>
      </c>
      <c r="AE127" s="27" t="str">
        <f t="shared" si="282"/>
        <v/>
      </c>
      <c r="AF127" s="27" t="str">
        <f t="shared" si="282"/>
        <v/>
      </c>
      <c r="AG127" s="27" t="str">
        <f t="shared" si="282"/>
        <v/>
      </c>
      <c r="AH127" s="27" t="str">
        <f t="shared" ref="AH127:BM127" si="283">IF(AND(AH123="subgroup 4",AH92="Al3+"),"'Vacancy-Li-O root name'","")</f>
        <v/>
      </c>
      <c r="AI127" s="27" t="str">
        <f t="shared" si="283"/>
        <v/>
      </c>
      <c r="AJ127" s="27" t="str">
        <f t="shared" si="283"/>
        <v/>
      </c>
      <c r="AK127" s="27" t="str">
        <f t="shared" si="283"/>
        <v/>
      </c>
      <c r="AL127" s="27" t="str">
        <f t="shared" si="283"/>
        <v/>
      </c>
      <c r="AM127" s="27" t="str">
        <f t="shared" si="283"/>
        <v/>
      </c>
      <c r="AN127" s="27" t="str">
        <f t="shared" si="283"/>
        <v/>
      </c>
      <c r="AO127" s="27" t="str">
        <f t="shared" si="283"/>
        <v/>
      </c>
      <c r="AP127" s="27" t="str">
        <f t="shared" si="283"/>
        <v/>
      </c>
      <c r="AQ127" s="27" t="str">
        <f t="shared" si="283"/>
        <v/>
      </c>
      <c r="AR127" s="27" t="str">
        <f t="shared" si="283"/>
        <v/>
      </c>
      <c r="AS127" s="27" t="str">
        <f t="shared" si="283"/>
        <v/>
      </c>
      <c r="AT127" s="27" t="str">
        <f t="shared" si="283"/>
        <v/>
      </c>
      <c r="AU127" s="27" t="str">
        <f t="shared" si="283"/>
        <v/>
      </c>
      <c r="AV127" s="27" t="str">
        <f t="shared" si="283"/>
        <v/>
      </c>
      <c r="AW127" s="27" t="str">
        <f t="shared" si="283"/>
        <v/>
      </c>
      <c r="AX127" s="27" t="str">
        <f t="shared" si="283"/>
        <v/>
      </c>
      <c r="AY127" s="27" t="str">
        <f t="shared" si="283"/>
        <v/>
      </c>
      <c r="AZ127" s="27" t="str">
        <f t="shared" si="283"/>
        <v/>
      </c>
      <c r="BA127" s="27" t="str">
        <f t="shared" si="283"/>
        <v/>
      </c>
      <c r="BB127" s="27" t="str">
        <f t="shared" si="283"/>
        <v/>
      </c>
      <c r="BC127" s="27" t="str">
        <f t="shared" si="283"/>
        <v/>
      </c>
      <c r="BD127" s="27" t="str">
        <f t="shared" si="283"/>
        <v/>
      </c>
      <c r="BE127" s="27" t="str">
        <f t="shared" si="283"/>
        <v/>
      </c>
      <c r="BF127" s="27" t="str">
        <f t="shared" si="283"/>
        <v/>
      </c>
      <c r="BG127" s="27" t="str">
        <f t="shared" si="283"/>
        <v/>
      </c>
      <c r="BH127" s="27" t="str">
        <f t="shared" si="283"/>
        <v/>
      </c>
      <c r="BI127" s="27" t="str">
        <f t="shared" si="283"/>
        <v/>
      </c>
      <c r="BJ127" s="27" t="str">
        <f t="shared" si="283"/>
        <v/>
      </c>
      <c r="BK127" s="27" t="str">
        <f t="shared" si="283"/>
        <v/>
      </c>
      <c r="BL127" s="27" t="str">
        <f t="shared" si="283"/>
        <v/>
      </c>
      <c r="BM127" s="27" t="str">
        <f t="shared" si="283"/>
        <v/>
      </c>
      <c r="BN127" s="27" t="str">
        <f t="shared" ref="BN127:CS127" si="284">IF(AND(BN123="subgroup 4",BN92="Al3+"),"'Vacancy-Li-O root name'","")</f>
        <v/>
      </c>
      <c r="BO127" s="27" t="str">
        <f t="shared" si="284"/>
        <v/>
      </c>
      <c r="BP127" s="27" t="str">
        <f t="shared" si="284"/>
        <v/>
      </c>
      <c r="BQ127" s="27" t="str">
        <f t="shared" si="284"/>
        <v/>
      </c>
      <c r="BR127" s="27" t="str">
        <f t="shared" si="284"/>
        <v/>
      </c>
      <c r="BS127" s="27" t="str">
        <f t="shared" si="284"/>
        <v/>
      </c>
      <c r="BT127" s="27" t="str">
        <f t="shared" si="284"/>
        <v/>
      </c>
      <c r="BU127" s="27" t="str">
        <f t="shared" si="284"/>
        <v/>
      </c>
      <c r="BV127" s="27" t="str">
        <f t="shared" si="284"/>
        <v/>
      </c>
      <c r="BW127" s="27" t="str">
        <f t="shared" si="284"/>
        <v/>
      </c>
      <c r="BX127" s="27" t="str">
        <f t="shared" si="284"/>
        <v/>
      </c>
      <c r="BY127" s="27" t="str">
        <f t="shared" si="284"/>
        <v/>
      </c>
      <c r="BZ127" s="27" t="str">
        <f t="shared" si="284"/>
        <v/>
      </c>
      <c r="CA127" s="27" t="str">
        <f t="shared" si="284"/>
        <v/>
      </c>
      <c r="CB127" s="27" t="str">
        <f t="shared" si="284"/>
        <v/>
      </c>
      <c r="CC127" s="27" t="str">
        <f t="shared" si="284"/>
        <v/>
      </c>
      <c r="CD127" s="27" t="str">
        <f t="shared" si="284"/>
        <v/>
      </c>
      <c r="CE127" s="27" t="str">
        <f t="shared" si="284"/>
        <v/>
      </c>
      <c r="CF127" s="27" t="str">
        <f t="shared" si="284"/>
        <v/>
      </c>
      <c r="CG127" s="27" t="str">
        <f t="shared" si="284"/>
        <v/>
      </c>
      <c r="CH127" s="27" t="str">
        <f t="shared" si="284"/>
        <v/>
      </c>
      <c r="CI127" s="27" t="str">
        <f t="shared" si="284"/>
        <v/>
      </c>
      <c r="CJ127" s="27" t="str">
        <f t="shared" si="284"/>
        <v/>
      </c>
      <c r="CK127" s="27" t="str">
        <f t="shared" si="284"/>
        <v>'Vacancy-Li-O root name'</v>
      </c>
      <c r="CL127" s="27" t="str">
        <f t="shared" si="284"/>
        <v/>
      </c>
      <c r="CM127" s="27" t="str">
        <f t="shared" si="284"/>
        <v/>
      </c>
      <c r="CN127" s="27" t="str">
        <f t="shared" si="284"/>
        <v/>
      </c>
      <c r="CO127" s="27" t="str">
        <f t="shared" si="284"/>
        <v/>
      </c>
      <c r="CP127" s="27" t="str">
        <f t="shared" si="284"/>
        <v/>
      </c>
      <c r="CQ127" s="27" t="str">
        <f t="shared" si="284"/>
        <v/>
      </c>
      <c r="CR127" s="27" t="str">
        <f t="shared" si="284"/>
        <v/>
      </c>
      <c r="CS127" s="27" t="str">
        <f t="shared" si="284"/>
        <v/>
      </c>
      <c r="CT127" s="27" t="str">
        <f t="shared" ref="CT127:DA127" si="285">IF(AND(CT123="subgroup 4",CT92="Al3+"),"'Vacancy-Li-O root name'","")</f>
        <v/>
      </c>
      <c r="CU127" s="27" t="str">
        <f t="shared" si="285"/>
        <v/>
      </c>
      <c r="CV127" s="27" t="str">
        <f t="shared" si="285"/>
        <v/>
      </c>
      <c r="CW127" s="27" t="str">
        <f t="shared" si="285"/>
        <v/>
      </c>
      <c r="CX127" s="27" t="str">
        <f t="shared" si="285"/>
        <v/>
      </c>
      <c r="CY127" s="27" t="str">
        <f t="shared" si="285"/>
        <v/>
      </c>
      <c r="CZ127" s="27" t="str">
        <f t="shared" si="285"/>
        <v/>
      </c>
      <c r="DA127" s="27" t="str">
        <f t="shared" si="285"/>
        <v/>
      </c>
    </row>
  </sheetData>
  <pageMargins left="0.25" right="0.31" top="0.54" bottom="0.27" header="0.5" footer="0.28000000000000003"/>
  <pageSetup scale="4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Input-31 oxygen</vt:lpstr>
      <vt:lpstr>'Input-31 oxygen'!Print_Area</vt:lpstr>
    </vt:vector>
  </TitlesOfParts>
  <Company>J-J Mineral Exploration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Darrell Henry</dc:creator>
  <cp:lastModifiedBy>AJL</cp:lastModifiedBy>
  <cp:lastPrinted>2010-03-11T17:59:57Z</cp:lastPrinted>
  <dcterms:created xsi:type="dcterms:W3CDTF">2000-06-11T05:10:00Z</dcterms:created>
  <dcterms:modified xsi:type="dcterms:W3CDTF">2023-06-12T14:45:42Z</dcterms:modified>
</cp:coreProperties>
</file>